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3.xml" ContentType="application/vnd.openxmlformats-officedocument.spreadsheetml.comments+xml"/>
  <Override PartName="/xl/tables/table12.xml" ContentType="application/vnd.openxmlformats-officedocument.spreadsheetml.table+xml"/>
  <Override PartName="/xl/comments4.xml" ContentType="application/vnd.openxmlformats-officedocument.spreadsheetml.comment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ibermans\Desktop\DOCUMENTS\Business\LiberConsulting Businesses\Ninasoap Blog\Free Downlad\Depreciation Spreadsheet 2-5-21\"/>
    </mc:Choice>
  </mc:AlternateContent>
  <xr:revisionPtr revIDLastSave="0" documentId="8_{B668D4CB-C956-4CDE-91D0-EC4BFCCE89ED}" xr6:coauthVersionLast="46" xr6:coauthVersionMax="46" xr10:uidLastSave="{00000000-0000-0000-0000-000000000000}"/>
  <bookViews>
    <workbookView xWindow="-120" yWindow="-120" windowWidth="20730" windowHeight="11160" activeTab="12" xr2:uid="{7B33CF98-F53A-4DDF-9AFE-5C4594EEC8C6}"/>
  </bookViews>
  <sheets>
    <sheet name="CEO Chair" sheetId="7" r:id="rId1"/>
    <sheet name="Desk" sheetId="8" r:id="rId2"/>
    <sheet name="Office Chair" sheetId="9" r:id="rId3"/>
    <sheet name="Laptop 2" sheetId="10" r:id="rId4"/>
    <sheet name="Rental 1" sheetId="13" r:id="rId5"/>
    <sheet name="Home Office" sheetId="15" r:id="rId6"/>
    <sheet name="Car" sheetId="16" r:id="rId7"/>
    <sheet name="Car2" sheetId="19" r:id="rId8"/>
    <sheet name="Depreciation Sheet Residential" sheetId="12" r:id="rId9"/>
    <sheet name="Depreciation Nonresidential" sheetId="14" r:id="rId10"/>
    <sheet name="Depreciation Sheet Car1" sheetId="17" r:id="rId11"/>
    <sheet name="Depreciation Sheet Car2" sheetId="18" r:id="rId12"/>
    <sheet name="Depreciation Sheet" sheetId="5" r:id="rId13"/>
    <sheet name="Depreciation Summary" sheetId="4" r:id="rId14"/>
    <sheet name="Deprec Sum" sheetId="6" r:id="rId15"/>
    <sheet name="laptop" sheetId="2" r:id="rId16"/>
    <sheet name="Cabinet" sheetId="1" r:id="rId17"/>
    <sheet name="Note" sheetId="3" r:id="rId18"/>
  </sheets>
  <definedNames>
    <definedName name="_xlnm.Print_Titles" localSheetId="13">'Depreciation Summary'!$D:$E,'Depreciation Summary'!$5:$8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8" l="1"/>
  <c r="G11" i="9"/>
  <c r="G5" i="9"/>
  <c r="H7" i="9"/>
  <c r="H8" i="9"/>
  <c r="H9" i="9"/>
  <c r="H10" i="9"/>
  <c r="H11" i="9"/>
  <c r="H12" i="9"/>
  <c r="H13" i="9"/>
  <c r="H14" i="9"/>
  <c r="G7" i="9"/>
  <c r="H8" i="7"/>
  <c r="H7" i="7"/>
  <c r="H9" i="7"/>
  <c r="H10" i="7"/>
  <c r="H11" i="7"/>
  <c r="H12" i="7"/>
  <c r="H13" i="7"/>
  <c r="H14" i="7"/>
  <c r="G5" i="7"/>
  <c r="G14" i="7"/>
  <c r="G9" i="7"/>
  <c r="G8" i="7"/>
  <c r="G7" i="7"/>
  <c r="G4" i="9"/>
  <c r="C19" i="7"/>
  <c r="C15" i="7"/>
  <c r="C14" i="7"/>
  <c r="C7" i="7"/>
  <c r="Q6" i="4"/>
  <c r="K5" i="17" l="1"/>
  <c r="C16" i="19"/>
  <c r="C20" i="19" s="1"/>
  <c r="C15" i="19"/>
  <c r="C13" i="19"/>
  <c r="J12" i="19" s="1"/>
  <c r="J11" i="19"/>
  <c r="J9" i="19"/>
  <c r="J7" i="19"/>
  <c r="C7" i="19"/>
  <c r="G4" i="19"/>
  <c r="C16" i="18"/>
  <c r="C13" i="18"/>
  <c r="J11" i="18" s="1"/>
  <c r="C20" i="18"/>
  <c r="C15" i="18"/>
  <c r="C7" i="18"/>
  <c r="G4" i="18"/>
  <c r="C15" i="17"/>
  <c r="C19" i="17" s="1"/>
  <c r="C14" i="17"/>
  <c r="C7" i="17"/>
  <c r="G4" i="17"/>
  <c r="C15" i="16"/>
  <c r="C19" i="16" s="1"/>
  <c r="G7" i="16" s="1"/>
  <c r="K7" i="16" s="1"/>
  <c r="C14" i="16"/>
  <c r="C7" i="16"/>
  <c r="G4" i="16"/>
  <c r="C14" i="15"/>
  <c r="C16" i="15" s="1"/>
  <c r="C20" i="15" s="1"/>
  <c r="C15" i="15"/>
  <c r="C9" i="15"/>
  <c r="G4" i="15"/>
  <c r="C16" i="14"/>
  <c r="C20" i="14" s="1"/>
  <c r="C15" i="14"/>
  <c r="C9" i="14"/>
  <c r="G4" i="14"/>
  <c r="C16" i="13"/>
  <c r="C20" i="13" s="1"/>
  <c r="C15" i="13"/>
  <c r="C9" i="13"/>
  <c r="G4" i="13"/>
  <c r="C16" i="12"/>
  <c r="C20" i="12" s="1"/>
  <c r="C15" i="12"/>
  <c r="C9" i="12"/>
  <c r="G4" i="12"/>
  <c r="I8" i="10"/>
  <c r="I9" i="10" s="1"/>
  <c r="I10" i="10" s="1"/>
  <c r="I11" i="10" s="1"/>
  <c r="I12" i="10" s="1"/>
  <c r="C15" i="10"/>
  <c r="C19" i="10" s="1"/>
  <c r="C14" i="10"/>
  <c r="C7" i="10"/>
  <c r="G4" i="10"/>
  <c r="H12" i="8"/>
  <c r="H13" i="8"/>
  <c r="H14" i="8"/>
  <c r="G14" i="8"/>
  <c r="G13" i="8"/>
  <c r="G10" i="9"/>
  <c r="G14" i="9"/>
  <c r="G13" i="9"/>
  <c r="H11" i="5"/>
  <c r="H12" i="5"/>
  <c r="H9" i="5"/>
  <c r="H10" i="5"/>
  <c r="H7" i="5"/>
  <c r="H8" i="5"/>
  <c r="G5" i="5"/>
  <c r="G4" i="5"/>
  <c r="J8" i="18" l="1"/>
  <c r="J12" i="18"/>
  <c r="J7" i="18"/>
  <c r="J9" i="18"/>
  <c r="J10" i="18"/>
  <c r="G12" i="19"/>
  <c r="K12" i="19" s="1"/>
  <c r="G10" i="19"/>
  <c r="G8" i="19"/>
  <c r="G11" i="19"/>
  <c r="K11" i="19" s="1"/>
  <c r="G9" i="19"/>
  <c r="K9" i="19" s="1"/>
  <c r="G7" i="19"/>
  <c r="G5" i="19" s="1"/>
  <c r="J8" i="19"/>
  <c r="J10" i="19"/>
  <c r="K10" i="19" s="1"/>
  <c r="G12" i="18"/>
  <c r="K12" i="18" s="1"/>
  <c r="G11" i="18"/>
  <c r="K11" i="18" s="1"/>
  <c r="G10" i="18"/>
  <c r="G9" i="18"/>
  <c r="G8" i="18"/>
  <c r="G7" i="18"/>
  <c r="G12" i="17"/>
  <c r="K12" i="17" s="1"/>
  <c r="G11" i="17"/>
  <c r="K11" i="17" s="1"/>
  <c r="G10" i="17"/>
  <c r="K10" i="17" s="1"/>
  <c r="G9" i="17"/>
  <c r="K9" i="17" s="1"/>
  <c r="G8" i="17"/>
  <c r="K8" i="17" s="1"/>
  <c r="G7" i="17"/>
  <c r="H9" i="17"/>
  <c r="H7" i="16"/>
  <c r="L7" i="16"/>
  <c r="G12" i="16"/>
  <c r="K12" i="16" s="1"/>
  <c r="G11" i="16"/>
  <c r="K11" i="16" s="1"/>
  <c r="G10" i="16"/>
  <c r="K10" i="16" s="1"/>
  <c r="G9" i="16"/>
  <c r="K9" i="16" s="1"/>
  <c r="G8" i="16"/>
  <c r="K8" i="16" s="1"/>
  <c r="G19" i="15"/>
  <c r="G18" i="15"/>
  <c r="G17" i="15"/>
  <c r="G16" i="15"/>
  <c r="G14" i="15"/>
  <c r="G13" i="15"/>
  <c r="G12" i="15"/>
  <c r="G11" i="15"/>
  <c r="G10" i="15"/>
  <c r="G9"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5" i="15"/>
  <c r="G8" i="15"/>
  <c r="G35" i="12"/>
  <c r="G33" i="12"/>
  <c r="G31" i="12"/>
  <c r="G29" i="12"/>
  <c r="G27" i="12"/>
  <c r="G25" i="12"/>
  <c r="G23" i="12"/>
  <c r="G21" i="12"/>
  <c r="G19" i="12"/>
  <c r="G17" i="12"/>
  <c r="G34" i="12"/>
  <c r="G32" i="12"/>
  <c r="G30" i="12"/>
  <c r="G28" i="12"/>
  <c r="G26" i="12"/>
  <c r="G24" i="12"/>
  <c r="G22" i="12"/>
  <c r="G20" i="12"/>
  <c r="G18" i="12"/>
  <c r="G16" i="12"/>
  <c r="G19" i="14"/>
  <c r="G18" i="14"/>
  <c r="G17" i="14"/>
  <c r="G16" i="14"/>
  <c r="G14" i="14"/>
  <c r="G13" i="14"/>
  <c r="G12" i="14"/>
  <c r="G11" i="14"/>
  <c r="G10" i="14"/>
  <c r="G9"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5" i="14"/>
  <c r="G8" i="14"/>
  <c r="G17" i="13"/>
  <c r="G21" i="13"/>
  <c r="G19" i="13"/>
  <c r="G24" i="13"/>
  <c r="G22" i="13"/>
  <c r="G26" i="13"/>
  <c r="G28" i="13"/>
  <c r="G30" i="13"/>
  <c r="G32" i="13"/>
  <c r="G35" i="13"/>
  <c r="G16" i="13"/>
  <c r="G18" i="13"/>
  <c r="G20" i="13"/>
  <c r="G25" i="13"/>
  <c r="G23" i="13"/>
  <c r="G27" i="13"/>
  <c r="G29" i="13"/>
  <c r="G31" i="13"/>
  <c r="G33" i="13"/>
  <c r="G34" i="13"/>
  <c r="G14" i="13"/>
  <c r="G13" i="13"/>
  <c r="G12" i="13"/>
  <c r="G11" i="13"/>
  <c r="G10" i="13"/>
  <c r="G9" i="13"/>
  <c r="G15" i="13"/>
  <c r="G8" i="13"/>
  <c r="G5" i="13" s="1"/>
  <c r="G14" i="12"/>
  <c r="G13" i="12"/>
  <c r="G12" i="12"/>
  <c r="G11" i="12"/>
  <c r="G10" i="12"/>
  <c r="G9" i="12"/>
  <c r="G15" i="12"/>
  <c r="G8" i="12"/>
  <c r="G12" i="10"/>
  <c r="G11" i="10"/>
  <c r="G10" i="10"/>
  <c r="G9" i="10"/>
  <c r="G8" i="10"/>
  <c r="G7" i="10"/>
  <c r="G5" i="10" s="1"/>
  <c r="H12" i="17" l="1"/>
  <c r="K9" i="18"/>
  <c r="K8" i="18"/>
  <c r="K10" i="18"/>
  <c r="H8" i="19"/>
  <c r="H12" i="19"/>
  <c r="H9" i="19"/>
  <c r="K8" i="19"/>
  <c r="H10" i="19"/>
  <c r="H7" i="19"/>
  <c r="H11" i="19"/>
  <c r="K7" i="19"/>
  <c r="H12" i="18"/>
  <c r="H9" i="18"/>
  <c r="H7" i="18"/>
  <c r="H11" i="18"/>
  <c r="H8" i="18"/>
  <c r="H10" i="18"/>
  <c r="K7" i="18"/>
  <c r="G5" i="18"/>
  <c r="H7" i="17"/>
  <c r="H11" i="17"/>
  <c r="H8" i="17"/>
  <c r="H10" i="17"/>
  <c r="K7" i="17"/>
  <c r="G5" i="17"/>
  <c r="L12" i="16"/>
  <c r="L9" i="16"/>
  <c r="L8" i="16"/>
  <c r="G5" i="16"/>
  <c r="L11" i="16"/>
  <c r="L10" i="16"/>
  <c r="H9" i="16"/>
  <c r="H11" i="16"/>
  <c r="H8" i="16"/>
  <c r="H10" i="16"/>
  <c r="H12" i="16"/>
  <c r="G5" i="15"/>
  <c r="H10" i="15"/>
  <c r="H12" i="15"/>
  <c r="H14" i="15"/>
  <c r="H16" i="15"/>
  <c r="H18" i="15"/>
  <c r="H8" i="15"/>
  <c r="H20" i="15"/>
  <c r="H22" i="15"/>
  <c r="H24" i="15"/>
  <c r="H26" i="15"/>
  <c r="H28" i="15"/>
  <c r="H30" i="15"/>
  <c r="H32" i="15"/>
  <c r="H34" i="15"/>
  <c r="H36" i="15"/>
  <c r="H38" i="15"/>
  <c r="H40" i="15"/>
  <c r="H42" i="15"/>
  <c r="H44" i="15"/>
  <c r="H46" i="15"/>
  <c r="H9" i="15"/>
  <c r="H11" i="15"/>
  <c r="H13" i="15"/>
  <c r="H17" i="15"/>
  <c r="H19" i="15"/>
  <c r="H15" i="15"/>
  <c r="H21" i="15"/>
  <c r="H23" i="15"/>
  <c r="H25" i="15"/>
  <c r="H27" i="15"/>
  <c r="H29" i="15"/>
  <c r="H31" i="15"/>
  <c r="H33" i="15"/>
  <c r="H35" i="15"/>
  <c r="H37" i="15"/>
  <c r="H39" i="15"/>
  <c r="H41" i="15"/>
  <c r="H43" i="15"/>
  <c r="H45" i="15"/>
  <c r="H47" i="15"/>
  <c r="G5" i="14"/>
  <c r="H46" i="14"/>
  <c r="H11" i="12"/>
  <c r="H15" i="12"/>
  <c r="H19" i="12"/>
  <c r="H23" i="12"/>
  <c r="H27" i="12"/>
  <c r="H31" i="12"/>
  <c r="H35" i="12"/>
  <c r="H12" i="12"/>
  <c r="H16" i="12"/>
  <c r="H20" i="12"/>
  <c r="H24" i="12"/>
  <c r="H28" i="12"/>
  <c r="H32" i="12"/>
  <c r="H10" i="12"/>
  <c r="G5" i="12"/>
  <c r="H13" i="12"/>
  <c r="H17" i="12"/>
  <c r="H21" i="12"/>
  <c r="H25" i="12"/>
  <c r="H29" i="12"/>
  <c r="H33" i="12"/>
  <c r="H9" i="12"/>
  <c r="H14" i="12"/>
  <c r="H18" i="12"/>
  <c r="H22" i="12"/>
  <c r="H26" i="12"/>
  <c r="H30" i="12"/>
  <c r="H34" i="12"/>
  <c r="H8" i="12"/>
  <c r="H10" i="14"/>
  <c r="H12" i="14"/>
  <c r="H14" i="14"/>
  <c r="H16" i="14"/>
  <c r="H18" i="14"/>
  <c r="H8" i="14"/>
  <c r="H20" i="14"/>
  <c r="H22" i="14"/>
  <c r="H24" i="14"/>
  <c r="H26" i="14"/>
  <c r="H28" i="14"/>
  <c r="H30" i="14"/>
  <c r="H32" i="14"/>
  <c r="H34" i="14"/>
  <c r="H36" i="14"/>
  <c r="H38" i="14"/>
  <c r="H40" i="14"/>
  <c r="H42" i="14"/>
  <c r="H44" i="14"/>
  <c r="H9" i="14"/>
  <c r="H11" i="14"/>
  <c r="H13" i="14"/>
  <c r="H17" i="14"/>
  <c r="H19" i="14"/>
  <c r="H15" i="14"/>
  <c r="H21" i="14"/>
  <c r="H23" i="14"/>
  <c r="H25" i="14"/>
  <c r="H27" i="14"/>
  <c r="H29" i="14"/>
  <c r="H31" i="14"/>
  <c r="H33" i="14"/>
  <c r="H35" i="14"/>
  <c r="H37" i="14"/>
  <c r="H39" i="14"/>
  <c r="H41" i="14"/>
  <c r="H43" i="14"/>
  <c r="H45" i="14"/>
  <c r="H47" i="14"/>
  <c r="H12" i="13"/>
  <c r="H16" i="13"/>
  <c r="H20" i="13"/>
  <c r="H24" i="13"/>
  <c r="H28" i="13"/>
  <c r="H32" i="13"/>
  <c r="H9" i="13"/>
  <c r="H13" i="13"/>
  <c r="H17" i="13"/>
  <c r="H21" i="13"/>
  <c r="H25" i="13"/>
  <c r="H29" i="13"/>
  <c r="H33" i="13"/>
  <c r="H10" i="13"/>
  <c r="H14" i="13"/>
  <c r="H18" i="13"/>
  <c r="H22" i="13"/>
  <c r="H26" i="13"/>
  <c r="H30" i="13"/>
  <c r="H34" i="13"/>
  <c r="H11" i="13"/>
  <c r="H15" i="13"/>
  <c r="H19" i="13"/>
  <c r="H23" i="13"/>
  <c r="H27" i="13"/>
  <c r="H31" i="13"/>
  <c r="H35" i="13"/>
  <c r="H8" i="13"/>
  <c r="H9" i="10"/>
  <c r="H7" i="10"/>
  <c r="H11" i="10"/>
  <c r="H8" i="10"/>
  <c r="H10" i="10"/>
  <c r="H12" i="10"/>
  <c r="K5" i="18" l="1"/>
  <c r="K5" i="19"/>
  <c r="L12" i="19"/>
  <c r="L8" i="19"/>
  <c r="L11" i="19"/>
  <c r="L7" i="19"/>
  <c r="L10" i="19"/>
  <c r="L9" i="19"/>
  <c r="L12" i="18"/>
  <c r="L11" i="18"/>
  <c r="L10" i="18"/>
  <c r="L9" i="18"/>
  <c r="L8" i="18"/>
  <c r="L7" i="18"/>
  <c r="L12" i="17"/>
  <c r="L11" i="17"/>
  <c r="L10" i="17"/>
  <c r="L9" i="17"/>
  <c r="L8" i="17"/>
  <c r="L7" i="17"/>
  <c r="C15" i="9"/>
  <c r="C19" i="9" s="1"/>
  <c r="C14" i="9"/>
  <c r="C7" i="9"/>
  <c r="C15" i="8"/>
  <c r="C19" i="8" s="1"/>
  <c r="C14" i="8"/>
  <c r="C7" i="8"/>
  <c r="G4" i="8"/>
  <c r="C7" i="5"/>
  <c r="F4" i="7"/>
  <c r="Z7" i="6"/>
  <c r="Z8" i="6"/>
  <c r="Z9" i="6"/>
  <c r="Z10" i="6"/>
  <c r="Z11" i="6"/>
  <c r="Z12" i="6"/>
  <c r="Z13" i="6"/>
  <c r="Z14" i="6"/>
  <c r="Z15" i="6"/>
  <c r="Z16" i="6"/>
  <c r="Z6" i="6"/>
  <c r="W17" i="6"/>
  <c r="U17" i="6"/>
  <c r="T17" i="6"/>
  <c r="S17" i="6"/>
  <c r="R17" i="6"/>
  <c r="Q17" i="6"/>
  <c r="H16" i="6"/>
  <c r="K16" i="6" s="1"/>
  <c r="H15" i="6"/>
  <c r="K15" i="6" s="1"/>
  <c r="H14" i="6"/>
  <c r="K14" i="6" s="1"/>
  <c r="K13" i="6"/>
  <c r="H13" i="6"/>
  <c r="L13" i="6" s="1"/>
  <c r="O13" i="6" s="1"/>
  <c r="H12" i="6"/>
  <c r="K12" i="6" s="1"/>
  <c r="H11" i="6"/>
  <c r="K11" i="6" s="1"/>
  <c r="K10" i="6"/>
  <c r="H10" i="6"/>
  <c r="L10" i="6" s="1"/>
  <c r="O10" i="6" s="1"/>
  <c r="K9" i="6"/>
  <c r="H9" i="6"/>
  <c r="L9" i="6" s="1"/>
  <c r="V17" i="6"/>
  <c r="K8" i="6"/>
  <c r="H8" i="6"/>
  <c r="L8" i="6" s="1"/>
  <c r="O8" i="6" s="1"/>
  <c r="H7" i="6"/>
  <c r="K7" i="6" s="1"/>
  <c r="X17" i="6"/>
  <c r="H6" i="6"/>
  <c r="K6" i="6" s="1"/>
  <c r="G13" i="7" l="1"/>
  <c r="G12" i="9"/>
  <c r="G9" i="9"/>
  <c r="G8" i="9"/>
  <c r="G12" i="8"/>
  <c r="G11" i="8"/>
  <c r="G10" i="8"/>
  <c r="G9" i="8"/>
  <c r="G8" i="8"/>
  <c r="G7" i="8"/>
  <c r="H9" i="8"/>
  <c r="G12" i="7"/>
  <c r="G11" i="7"/>
  <c r="G10" i="7"/>
  <c r="L6" i="6"/>
  <c r="O6" i="6" s="1"/>
  <c r="L7" i="6"/>
  <c r="O7" i="6" s="1"/>
  <c r="L11" i="6"/>
  <c r="O11" i="6" s="1"/>
  <c r="L12" i="6"/>
  <c r="O12" i="6" s="1"/>
  <c r="L14" i="6"/>
  <c r="O14" i="6" s="1"/>
  <c r="L15" i="6"/>
  <c r="O15" i="6" s="1"/>
  <c r="L16" i="6"/>
  <c r="O16" i="6" s="1"/>
  <c r="Y17" i="6"/>
  <c r="Z17" i="6"/>
  <c r="H7" i="8" l="1"/>
  <c r="H11" i="8"/>
  <c r="H8" i="8"/>
  <c r="H10" i="8"/>
  <c r="Z19" i="4"/>
  <c r="Z10" i="4"/>
  <c r="Z11" i="4"/>
  <c r="Z12" i="4"/>
  <c r="Z13" i="4"/>
  <c r="Z14" i="4"/>
  <c r="Z15" i="4"/>
  <c r="Z16" i="4"/>
  <c r="Z17" i="4"/>
  <c r="Z18" i="4"/>
  <c r="Z9" i="4"/>
  <c r="R6" i="4"/>
  <c r="S6" i="4"/>
  <c r="T6" i="4"/>
  <c r="U6" i="4"/>
  <c r="V6" i="4"/>
  <c r="W6" i="4"/>
  <c r="X6" i="4"/>
  <c r="Y6" i="4"/>
  <c r="C14" i="5"/>
  <c r="C15" i="5" l="1"/>
  <c r="C19" i="5" s="1"/>
  <c r="H19" i="4"/>
  <c r="K19" i="4" s="1"/>
  <c r="H18" i="4"/>
  <c r="K18" i="4" s="1"/>
  <c r="H17" i="4"/>
  <c r="K17" i="4" s="1"/>
  <c r="H16" i="4"/>
  <c r="L16" i="4" s="1"/>
  <c r="O16" i="4" s="1"/>
  <c r="H15" i="4"/>
  <c r="K15" i="4" s="1"/>
  <c r="H14" i="4"/>
  <c r="K14" i="4" s="1"/>
  <c r="H13" i="4"/>
  <c r="L13" i="4" s="1"/>
  <c r="O13" i="4" s="1"/>
  <c r="H12" i="4"/>
  <c r="L12" i="4" s="1"/>
  <c r="O12" i="4" s="1"/>
  <c r="H11" i="4"/>
  <c r="L11" i="4" s="1"/>
  <c r="O11" i="4" s="1"/>
  <c r="H10" i="4"/>
  <c r="K10" i="4" s="1"/>
  <c r="H9" i="4"/>
  <c r="K9" i="4" s="1"/>
  <c r="C13" i="2"/>
  <c r="C9" i="2"/>
  <c r="C14" i="2" s="1"/>
  <c r="C18" i="2" s="1"/>
  <c r="F13" i="1"/>
  <c r="C13" i="1"/>
  <c r="F12" i="1"/>
  <c r="F11" i="1"/>
  <c r="F10" i="1"/>
  <c r="F9" i="1"/>
  <c r="C9" i="1"/>
  <c r="C14" i="1" s="1"/>
  <c r="G8" i="1"/>
  <c r="F8" i="1"/>
  <c r="G7" i="1"/>
  <c r="F7" i="1"/>
  <c r="G6" i="1"/>
  <c r="F6" i="1"/>
  <c r="G12" i="1" s="1"/>
  <c r="K11" i="4" l="1"/>
  <c r="K12" i="4"/>
  <c r="K16" i="4"/>
  <c r="K13" i="4"/>
  <c r="G12" i="5"/>
  <c r="G11" i="5"/>
  <c r="G10" i="5"/>
  <c r="G9" i="5"/>
  <c r="G8" i="5"/>
  <c r="G7" i="5"/>
  <c r="L9" i="4"/>
  <c r="O9" i="4" s="1"/>
  <c r="L10" i="4"/>
  <c r="O10" i="4" s="1"/>
  <c r="L14" i="4"/>
  <c r="O14" i="4" s="1"/>
  <c r="L15" i="4"/>
  <c r="O15" i="4" s="1"/>
  <c r="L17" i="4"/>
  <c r="O17" i="4" s="1"/>
  <c r="L18" i="4"/>
  <c r="O18" i="4" s="1"/>
  <c r="L19" i="4"/>
  <c r="O19" i="4" s="1"/>
  <c r="F8" i="2"/>
  <c r="F7" i="2"/>
  <c r="F6" i="2"/>
  <c r="G11" i="2" s="1"/>
  <c r="F11" i="2"/>
  <c r="F10" i="2"/>
  <c r="F9" i="2"/>
  <c r="G8" i="2"/>
  <c r="G6" i="2"/>
  <c r="G13" i="1"/>
  <c r="G9" i="1"/>
  <c r="G10" i="1"/>
  <c r="G11" i="1"/>
  <c r="G10" i="2" l="1"/>
  <c r="G7" i="2"/>
  <c r="G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Libermans</author>
  </authors>
  <commentList>
    <comment ref="J6" authorId="0" shapeId="0" xr:uid="{03E8B8CF-FCE6-49A9-82A6-2E9EF88AF385}">
      <text>
        <r>
          <rPr>
            <b/>
            <sz val="9"/>
            <color indexed="81"/>
            <rFont val="Tahoma"/>
            <family val="2"/>
          </rPr>
          <t>Libermans:</t>
        </r>
        <r>
          <rPr>
            <sz val="9"/>
            <color indexed="81"/>
            <rFont val="Tahoma"/>
            <family val="2"/>
          </rPr>
          <t xml:space="preserve">
Add the maximum deduction allowed from Publication 946 Chapter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Libermans</author>
  </authors>
  <commentList>
    <comment ref="J6" authorId="0" shapeId="0" xr:uid="{CC85F846-866F-4BDD-82A2-52F1A0D822CC}">
      <text>
        <r>
          <rPr>
            <b/>
            <sz val="9"/>
            <color indexed="81"/>
            <rFont val="Tahoma"/>
            <family val="2"/>
          </rPr>
          <t>Libermans:</t>
        </r>
        <r>
          <rPr>
            <sz val="9"/>
            <color indexed="81"/>
            <rFont val="Tahoma"/>
            <family val="2"/>
          </rPr>
          <t xml:space="preserve">
Add the maximum deduction allowed from Publication 946 Chapter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Libermans</author>
  </authors>
  <commentList>
    <comment ref="J6" authorId="0" shapeId="0" xr:uid="{EB844B34-7D90-430E-9041-D7ADC774813A}">
      <text>
        <r>
          <rPr>
            <b/>
            <sz val="9"/>
            <color indexed="81"/>
            <rFont val="Tahoma"/>
            <family val="2"/>
          </rPr>
          <t>Libermans:</t>
        </r>
        <r>
          <rPr>
            <sz val="9"/>
            <color indexed="81"/>
            <rFont val="Tahoma"/>
            <family val="2"/>
          </rPr>
          <t xml:space="preserve">
Add the maximum deduction allowed from Publication 946 Chapter 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Libermans</author>
  </authors>
  <commentList>
    <comment ref="J6" authorId="0" shapeId="0" xr:uid="{23DEBE4B-CE30-42B3-8A64-009321C41A13}">
      <text>
        <r>
          <rPr>
            <b/>
            <sz val="9"/>
            <color indexed="81"/>
            <rFont val="Tahoma"/>
            <family val="2"/>
          </rPr>
          <t>Libermans:</t>
        </r>
        <r>
          <rPr>
            <sz val="9"/>
            <color indexed="81"/>
            <rFont val="Tahoma"/>
            <family val="2"/>
          </rPr>
          <t xml:space="preserve">
Add the maximum deduction allowed from Publication 946 Chapter 5 multiplied by business and investment use percentage.
If your business and investment use varies evry year, you must update the column for that year to find the maximum you could deduct.</t>
        </r>
      </text>
    </comment>
  </commentList>
</comments>
</file>

<file path=xl/sharedStrings.xml><?xml version="1.0" encoding="utf-8"?>
<sst xmlns="http://schemas.openxmlformats.org/spreadsheetml/2006/main" count="882" uniqueCount="193">
  <si>
    <t>Supplies That last more than 1yr</t>
  </si>
  <si>
    <t>Date of Purchase</t>
  </si>
  <si>
    <t>Depreciation Yr</t>
  </si>
  <si>
    <t>Depreciation Rate</t>
  </si>
  <si>
    <t>Depreciation Amt</t>
  </si>
  <si>
    <t>Depr Remain Balance</t>
  </si>
  <si>
    <t>Depr Year</t>
  </si>
  <si>
    <t>Item</t>
  </si>
  <si>
    <t>Cabinet</t>
  </si>
  <si>
    <t>Yr 1</t>
  </si>
  <si>
    <t>Cost</t>
  </si>
  <si>
    <t>Yr 2</t>
  </si>
  <si>
    <t>Date Placed in Service</t>
  </si>
  <si>
    <t>Yr 3</t>
  </si>
  <si>
    <t>% use for business</t>
  </si>
  <si>
    <t>Yr 4</t>
  </si>
  <si>
    <t>% Investment Use</t>
  </si>
  <si>
    <t>Yr 5</t>
  </si>
  <si>
    <t>% Personal Use</t>
  </si>
  <si>
    <t>Yr 6</t>
  </si>
  <si>
    <t>Market Value=Basis</t>
  </si>
  <si>
    <t>Yr 7</t>
  </si>
  <si>
    <t>Business Cost</t>
  </si>
  <si>
    <t>Yr 8</t>
  </si>
  <si>
    <t>Busi &amp; Invest Cost</t>
  </si>
  <si>
    <t>section 179</t>
  </si>
  <si>
    <t>Special Depr 50%</t>
  </si>
  <si>
    <t>Bsis fo Depr</t>
  </si>
  <si>
    <t>Property Class= Recovery Period</t>
  </si>
  <si>
    <t>Depreciation MACRS Syst: GDS; ADS</t>
  </si>
  <si>
    <t>GDS</t>
  </si>
  <si>
    <t>Depr Method: 200%; 150%; SL</t>
  </si>
  <si>
    <t>SL</t>
  </si>
  <si>
    <t>Recovery Period</t>
  </si>
  <si>
    <t>GDS/ 7</t>
  </si>
  <si>
    <t>Convention: HY; MQ</t>
  </si>
  <si>
    <t>MQ</t>
  </si>
  <si>
    <t>Month /Quarter Placed in Service</t>
  </si>
  <si>
    <t>4th Qtr</t>
  </si>
  <si>
    <t>Table rate Used</t>
  </si>
  <si>
    <t>A-12</t>
  </si>
  <si>
    <t>HP Laptop</t>
  </si>
  <si>
    <t>Laptop</t>
  </si>
  <si>
    <t>GDS/ 5</t>
  </si>
  <si>
    <t>See Depreciation table in IRS Publication 946 Depreciation</t>
  </si>
  <si>
    <t>Rate on Page 70</t>
  </si>
  <si>
    <t>Instruction on page 41</t>
  </si>
  <si>
    <t xml:space="preserve">Books  --- can be deducted as expenses in the same year if the are not expensive or </t>
  </si>
  <si>
    <t>Depreciated over the life of the item or armortized over 180mo as starting cost</t>
  </si>
  <si>
    <t>5 year property – automobiles, taxis, buses, and trucks; computers and peripheral equipment; office machinery (such as calculators and copiers); any property used in research and experimentation</t>
  </si>
  <si>
    <t>7 year property – office furniture and fixtures (such as desks, files, and safes); any property that does not have a class life and has not been designated by law as being in any other class</t>
  </si>
  <si>
    <t>1-15-19%</t>
  </si>
  <si>
    <t>This depreciation Summary sheet is very helpful</t>
  </si>
  <si>
    <t>Add each item purchased on a sheet on its own and add it here as well</t>
  </si>
  <si>
    <t>Depreciation Syst: GDS; ADS</t>
  </si>
  <si>
    <t>Method: 200%; 150%; SL</t>
  </si>
  <si>
    <t>Yr Placed in Service</t>
  </si>
  <si>
    <t>Invest Use</t>
  </si>
  <si>
    <t>Total Deprec</t>
  </si>
  <si>
    <t>MQ/4</t>
  </si>
  <si>
    <t>HY</t>
  </si>
  <si>
    <t>Total Depreciaton</t>
  </si>
  <si>
    <t>Business property that can last more than 1yr</t>
  </si>
  <si>
    <t>Example for a 7-year property class asset</t>
  </si>
  <si>
    <t>Example for a 5-year property class asset</t>
  </si>
  <si>
    <t>Depreciation Spreadsheet</t>
  </si>
  <si>
    <t>2020</t>
  </si>
  <si>
    <t>2021</t>
  </si>
  <si>
    <t>2022</t>
  </si>
  <si>
    <t>2023</t>
  </si>
  <si>
    <t>2024</t>
  </si>
  <si>
    <t>2025</t>
  </si>
  <si>
    <t>2026</t>
  </si>
  <si>
    <t>2027</t>
  </si>
  <si>
    <t>2028</t>
  </si>
  <si>
    <t>Asset Name:</t>
  </si>
  <si>
    <t>Step 1</t>
  </si>
  <si>
    <t>Step 2</t>
  </si>
  <si>
    <t>Example of Depreciation Summary</t>
  </si>
  <si>
    <t>Basis fo Depreciation</t>
  </si>
  <si>
    <t>Section 179</t>
  </si>
  <si>
    <t>Table Rate Used</t>
  </si>
  <si>
    <t>Depreciation Summary</t>
  </si>
  <si>
    <t>Asset Name</t>
  </si>
  <si>
    <t>% Business Use</t>
  </si>
  <si>
    <t>Cost (Busi. &amp; Invest. Use)</t>
  </si>
  <si>
    <t>CEO Chair</t>
  </si>
  <si>
    <t>GDS/7</t>
  </si>
  <si>
    <t>200 DB</t>
  </si>
  <si>
    <t>Q 1</t>
  </si>
  <si>
    <t>A-2</t>
  </si>
  <si>
    <t>Office Chair</t>
  </si>
  <si>
    <t>Q3</t>
  </si>
  <si>
    <t>A-4</t>
  </si>
  <si>
    <t>Depr Method: 200 DB; 150 DB; SL</t>
  </si>
  <si>
    <t>Office Desk</t>
  </si>
  <si>
    <t>Q 4</t>
  </si>
  <si>
    <t>A-5</t>
  </si>
  <si>
    <t>Total Depreciation</t>
  </si>
  <si>
    <t>Tax Year</t>
  </si>
  <si>
    <t>Depreciation Deduction</t>
  </si>
  <si>
    <t>Depreciation Balance</t>
  </si>
  <si>
    <t>Table B-1 Table of Class Lives and Recovery Periods: Page 98 Publication 946</t>
  </si>
  <si>
    <t>If you have an asset that is not listed in Table B-1, locate your trade in Table B-2 Table of Class Lives and Recovery Periods and use the recovery year under MACRS GDS to depreciate your asset</t>
  </si>
  <si>
    <t>Locate the rate table name on page 69 or in Appendix A</t>
  </si>
  <si>
    <t>GDS/5</t>
  </si>
  <si>
    <t>A-1</t>
  </si>
  <si>
    <t>How to Use Depreciation Spreadsheet</t>
  </si>
  <si>
    <t>Click on the tab name of the depreciation Sheet to use</t>
  </si>
  <si>
    <t>Right click on it again</t>
  </si>
  <si>
    <t>Click on "Move or Copy</t>
  </si>
  <si>
    <t>Check the box "Create a copy"</t>
  </si>
  <si>
    <t>Click OK</t>
  </si>
  <si>
    <t>Click in the name of the duplicate copy and name it with the asset name for instance</t>
  </si>
  <si>
    <t>Step 1: Complete Depreciation Sheet Step 1 with the asset purchase information</t>
  </si>
  <si>
    <t>Step2: Locate the rate table name in Appendix A page 69 IRS Publication 946 (2019)</t>
  </si>
  <si>
    <t>Step 3: Use the information in Appendix A to complete the bottom of Depreciation Spreadsheet Step 1</t>
  </si>
  <si>
    <t>Step 4: Enter the rate in Depreciation table in Step 2</t>
  </si>
  <si>
    <t>Step5: Make sure the formula is accurate and the depreciation deduction total match the basis of depreciation</t>
  </si>
  <si>
    <t>Step 6: Fill in the Tax Year column</t>
  </si>
  <si>
    <t>(7-Year Property Class Depreciation Table)</t>
  </si>
  <si>
    <t>Total Cost</t>
  </si>
  <si>
    <t>Land</t>
  </si>
  <si>
    <t>Cost without Land</t>
  </si>
  <si>
    <t>(Business &amp; Investment Use) Cost</t>
  </si>
  <si>
    <t>Special Depreciation 50%</t>
  </si>
  <si>
    <t>Rental Property 1</t>
  </si>
  <si>
    <t xml:space="preserve">Residential rental Property: </t>
  </si>
  <si>
    <t>Not included hotel or motel or any establishment where more than half its units are rented to transients.</t>
  </si>
  <si>
    <t>Nonresidential real property: a section 1250 property including warehouse, office building, store</t>
  </si>
  <si>
    <t xml:space="preserve">at least 80% of its gross revenue should be from dwelling uints including: mobile home, house, apartment units, duplex. </t>
  </si>
  <si>
    <t>GDS/27.5</t>
  </si>
  <si>
    <t>MM</t>
  </si>
  <si>
    <t>Convention: Mid-Month (MM)</t>
  </si>
  <si>
    <t>A-6</t>
  </si>
  <si>
    <t>Yr 9</t>
  </si>
  <si>
    <t>Yr 10</t>
  </si>
  <si>
    <t>Yr 11</t>
  </si>
  <si>
    <t>Yr 12</t>
  </si>
  <si>
    <t>Yr 13</t>
  </si>
  <si>
    <t>Yr 14</t>
  </si>
  <si>
    <t>Yr 15</t>
  </si>
  <si>
    <t>Yr 16</t>
  </si>
  <si>
    <t>Yr 17</t>
  </si>
  <si>
    <t>Yr 18</t>
  </si>
  <si>
    <t>Yr 19</t>
  </si>
  <si>
    <t>Yr 20</t>
  </si>
  <si>
    <t>Yr 21</t>
  </si>
  <si>
    <t>Yr 22</t>
  </si>
  <si>
    <t>Yr 23</t>
  </si>
  <si>
    <t>Yr 24</t>
  </si>
  <si>
    <t>Yr 25</t>
  </si>
  <si>
    <t>Yr 26</t>
  </si>
  <si>
    <t>Yr 27</t>
  </si>
  <si>
    <t>Yr 28</t>
  </si>
  <si>
    <t>Residential Rental Property</t>
  </si>
  <si>
    <t>Nonresidential Real Property</t>
  </si>
  <si>
    <t>n/a</t>
  </si>
  <si>
    <t>Depreciation Method: SL</t>
  </si>
  <si>
    <t>Yr 29</t>
  </si>
  <si>
    <t>Yr 30</t>
  </si>
  <si>
    <t>Yr 31</t>
  </si>
  <si>
    <t>Yr 32</t>
  </si>
  <si>
    <t>Yr 33</t>
  </si>
  <si>
    <t>Yr 34</t>
  </si>
  <si>
    <t>Yr 35</t>
  </si>
  <si>
    <t>Yr 36</t>
  </si>
  <si>
    <t>Yr 37</t>
  </si>
  <si>
    <t>Yr 38</t>
  </si>
  <si>
    <t>Yr 39</t>
  </si>
  <si>
    <t>Yr 40</t>
  </si>
  <si>
    <t>Depreciation Method:  SL</t>
  </si>
  <si>
    <t>Home Office</t>
  </si>
  <si>
    <t>GDS/39</t>
  </si>
  <si>
    <t>Nonresidential Real</t>
  </si>
  <si>
    <t>Residential Rental</t>
  </si>
  <si>
    <t>A-7a</t>
  </si>
  <si>
    <t>Jan</t>
  </si>
  <si>
    <t>Car</t>
  </si>
  <si>
    <t>Maximum Deduction</t>
  </si>
  <si>
    <t>Your Deduction</t>
  </si>
  <si>
    <t>Depreciation Balance2</t>
  </si>
  <si>
    <t>February</t>
  </si>
  <si>
    <t>Passenger automobile used morethan 50% for business</t>
  </si>
  <si>
    <t>car 2</t>
  </si>
  <si>
    <t>% use for business and investment</t>
  </si>
  <si>
    <t>Your total Depreciation</t>
  </si>
  <si>
    <t xml:space="preserve">200 DB </t>
  </si>
  <si>
    <t xml:space="preserve">Your Total Depreciation </t>
  </si>
  <si>
    <t>Passenger automobile used more than 50% for business</t>
  </si>
  <si>
    <t>Passenger automobile used 100% for business</t>
  </si>
  <si>
    <t>This depreciation Summary sheet is very helpful to group deduction by year</t>
  </si>
  <si>
    <t>Basis for Depreciation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</si>
</sst>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0.0000%"/>
  </numFmts>
  <fonts count="9"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0" fillId="0" borderId="0" xfId="0" applyAlignment="1">
      <alignment wrapText="1"/>
    </xf>
    <xf numFmtId="14" fontId="0" fillId="0" borderId="0" xfId="0" applyNumberFormat="1" applyAlignment="1">
      <alignment horizontal="center"/>
    </xf>
    <xf numFmtId="9" fontId="0" fillId="0" borderId="0" xfId="3" applyFont="1"/>
    <xf numFmtId="0" fontId="0" fillId="0" borderId="0" xfId="0" applyAlignment="1">
      <alignment horizontal="center"/>
    </xf>
    <xf numFmtId="10" fontId="0" fillId="0" borderId="0" xfId="3" applyNumberFormat="1" applyFont="1"/>
    <xf numFmtId="43" fontId="0" fillId="0" borderId="0" xfId="1" applyFont="1"/>
    <xf numFmtId="44" fontId="0" fillId="0" borderId="0" xfId="0" applyNumberFormat="1"/>
    <xf numFmtId="44" fontId="0" fillId="0" borderId="0" xfId="2" applyFont="1" applyAlignment="1">
      <alignment horizontal="center"/>
    </xf>
    <xf numFmtId="9" fontId="0" fillId="0" borderId="0" xfId="3" applyFont="1" applyAlignment="1">
      <alignment horizontal="center"/>
    </xf>
    <xf numFmtId="9" fontId="0" fillId="0" borderId="0" xfId="0" applyNumberFormat="1" applyAlignment="1">
      <alignment horizontal="center"/>
    </xf>
    <xf numFmtId="10" fontId="1" fillId="0" borderId="0" xfId="3" applyNumberFormat="1" applyFont="1"/>
    <xf numFmtId="14" fontId="0" fillId="0" borderId="0" xfId="0" applyNumberFormat="1"/>
    <xf numFmtId="44" fontId="0" fillId="0" borderId="0" xfId="3" applyNumberFormat="1" applyFont="1" applyAlignment="1">
      <alignment horizontal="center"/>
    </xf>
    <xf numFmtId="0" fontId="0" fillId="0" borderId="0" xfId="3" applyNumberFormat="1" applyFont="1" applyAlignment="1">
      <alignment wrapText="1"/>
    </xf>
    <xf numFmtId="0" fontId="0" fillId="0" borderId="0" xfId="2" applyNumberFormat="1" applyFont="1" applyAlignment="1">
      <alignment horizontal="center"/>
    </xf>
    <xf numFmtId="0" fontId="0" fillId="0" borderId="0" xfId="2" applyNumberFormat="1" applyFont="1"/>
    <xf numFmtId="0" fontId="0" fillId="2" borderId="0" xfId="0" applyFill="1"/>
    <xf numFmtId="9" fontId="0" fillId="0" borderId="0" xfId="0" applyNumberFormat="1"/>
    <xf numFmtId="44" fontId="0" fillId="0" borderId="0" xfId="2" applyFont="1"/>
    <xf numFmtId="43" fontId="0" fillId="0" borderId="0" xfId="0" applyNumberFormat="1"/>
    <xf numFmtId="44" fontId="0" fillId="0" borderId="0" xfId="2" applyFont="1" applyFill="1"/>
    <xf numFmtId="9" fontId="0" fillId="0" borderId="0" xfId="3" applyFont="1" applyFill="1"/>
    <xf numFmtId="0" fontId="0" fillId="0" borderId="0" xfId="2" applyNumberFormat="1" applyFont="1" applyFill="1"/>
    <xf numFmtId="0" fontId="0" fillId="0" borderId="0" xfId="3" applyNumberFormat="1" applyFont="1"/>
    <xf numFmtId="0" fontId="0" fillId="0" borderId="0" xfId="3" applyNumberFormat="1" applyFont="1" applyFill="1"/>
    <xf numFmtId="0" fontId="2" fillId="0" borderId="0" xfId="0" applyFont="1"/>
    <xf numFmtId="9" fontId="2" fillId="0" borderId="0" xfId="3" applyFont="1"/>
    <xf numFmtId="43" fontId="2" fillId="0" borderId="0" xfId="1" applyFont="1"/>
    <xf numFmtId="0" fontId="3" fillId="0" borderId="0" xfId="0" applyFont="1"/>
    <xf numFmtId="0" fontId="0" fillId="0" borderId="0" xfId="0" applyNumberFormat="1" applyAlignment="1">
      <alignment horizontal="center"/>
    </xf>
    <xf numFmtId="10" fontId="5" fillId="0" borderId="0" xfId="3" applyNumberFormat="1" applyFont="1"/>
    <xf numFmtId="43" fontId="5" fillId="0" borderId="0" xfId="1" applyFont="1"/>
    <xf numFmtId="0" fontId="4" fillId="0" borderId="0" xfId="0" applyFont="1"/>
    <xf numFmtId="0" fontId="0" fillId="0" borderId="0" xfId="0" applyAlignment="1">
      <alignment vertical="center"/>
    </xf>
    <xf numFmtId="43" fontId="1" fillId="0" borderId="0" xfId="1" applyFont="1"/>
    <xf numFmtId="164" fontId="0" fillId="0" borderId="0" xfId="3" applyNumberFormat="1" applyFont="1"/>
    <xf numFmtId="165" fontId="0" fillId="0" borderId="0" xfId="3" applyNumberFormat="1" applyFont="1"/>
    <xf numFmtId="165" fontId="1" fillId="0" borderId="0" xfId="3" applyNumberFormat="1" applyFont="1"/>
    <xf numFmtId="165" fontId="5" fillId="0" borderId="0" xfId="3" applyNumberFormat="1" applyFont="1"/>
    <xf numFmtId="43" fontId="0" fillId="0" borderId="0" xfId="1" applyFont="1" applyAlignment="1">
      <alignment horizontal="center"/>
    </xf>
    <xf numFmtId="43" fontId="4" fillId="0" borderId="0" xfId="0" applyNumberFormat="1" applyFont="1"/>
    <xf numFmtId="43" fontId="4" fillId="0" borderId="0" xfId="1" applyFont="1"/>
  </cellXfs>
  <cellStyles count="4">
    <cellStyle name="Comma" xfId="1" builtinId="3"/>
    <cellStyle name="Currency" xfId="2" builtinId="4"/>
    <cellStyle name="Normal" xfId="0" builtinId="0"/>
    <cellStyle name="Percent" xfId="3" builtinId="5"/>
  </cellStyles>
  <dxfs count="64">
    <dxf>
      <numFmt numFmtId="34" formatCode="_(&quot;$&quot;* #,##0.00_);_(&quot;$&quot;* \(#,##0.00\);_(&quot;$&quot;* &quot;-&quot;??_);_(@_)"/>
    </dxf>
    <dxf>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numFmt numFmtId="35" formatCode="_(* #,##0.00_);_(* \(#,##0.00\);_(* &quot;-&quot;??_);_(@_)"/>
    </dxf>
    <dxf>
      <numFmt numFmtId="34" formatCode="_(&quot;$&quot;* #,##0.00_);_(&quot;$&quot;* \(#,##0.00\);_(&quot;$&quot;* &quot;-&quot;??_);_(@_)"/>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9" formatCode="m/d/yyyy"/>
    </dxf>
    <dxf>
      <numFmt numFmtId="19" formatCode="m/d/yyyy"/>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numFmt numFmtId="34" formatCode="_(&quot;$&quot;* #,##0.00_);_(&quot;$&quot;* \(#,##0.00\);_(&quot;$&quot;* &quot;-&quot;??_);_(@_)"/>
    </dxf>
    <dxf>
      <numFmt numFmtId="35" formatCode="_(* #,##0.00_);_(* \(#,##0.00\);_(* &quot;-&quot;??_);_(@_)"/>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0.0000%"/>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0.0000%"/>
    </dxf>
    <dxf>
      <numFmt numFmtId="34" formatCode="_(&quot;$&quot;* #,##0.00_);_(&quot;$&quot;* \(#,##0.00\);_(&quot;$&quot;* &quot;-&quot;??_);_(@_)"/>
    </dxf>
    <dxf>
      <numFmt numFmtId="35" formatCode="_(* #,##0.00_);_(* \(#,##0.00\);_(* &quot;-&quot;??_);_(@_)"/>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0.0000%"/>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4" formatCode="0.000%"/>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numFmt numFmtId="34" formatCode="_(&quot;$&quot;* #,##0.00_);_(&quot;$&quot;* \(#,##0.00\);_(&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853604-5D22-4A02-9D38-378964EF9995}" name="Table246" displayName="Table246" ref="E6:I14" totalsRowShown="0">
  <autoFilter ref="E6:I14" xr:uid="{00000000-0009-0000-0100-000002000000}"/>
  <tableColumns count="5">
    <tableColumn id="1" xr3:uid="{6EB12E61-882D-4845-BEB2-1131B2BE6C9E}" name="Depreciation Yr"/>
    <tableColumn id="2" xr3:uid="{0CB5EE01-4C45-4054-A09D-2E3C61E144D4}" name="Depreciation Rate" dataDxfId="63" dataCellStyle="Percent"/>
    <tableColumn id="3" xr3:uid="{885BE047-DD64-4214-904B-76590B74A69B}" name="Depreciation Amt" dataDxfId="62" dataCellStyle="Comma">
      <calculatedColumnFormula>$F7*$C$19</calculatedColumnFormula>
    </tableColumn>
    <tableColumn id="4" xr3:uid="{6BA9F447-009A-4202-A3C3-F3617356AB99}" name="Depr Remain Balance" dataDxfId="1">
      <calculatedColumnFormula>$C$19-SUM($G$7:$G7)</calculatedColumnFormula>
    </tableColumn>
    <tableColumn id="5" xr3:uid="{188AEAF9-5806-4A7A-9449-F37CE1FA2AAB}" name="Depr Year"/>
  </tableColumns>
  <tableStyleInfo name="TableStyleMedium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192A278-F24E-47DC-91A1-A617C77968C0}" name="Table24689" displayName="Table24689" ref="E7:I47" totalsRowShown="0">
  <autoFilter ref="E7:I47" xr:uid="{00000000-0009-0000-0100-000002000000}"/>
  <tableColumns count="5">
    <tableColumn id="1" xr3:uid="{A2B3F20D-1640-4F29-8F3A-360DB568C589}" name="Depreciation Yr"/>
    <tableColumn id="2" xr3:uid="{3056A082-96DE-4886-AB49-2282FCE1FA66}" name="Depreciation Rate" dataDxfId="35" dataCellStyle="Percent"/>
    <tableColumn id="3" xr3:uid="{7CF3CBFE-C145-411A-A886-E3B6A92271F1}" name="Depreciation Deduction" dataDxfId="34" dataCellStyle="Comma">
      <calculatedColumnFormula>$F8*$C$20</calculatedColumnFormula>
    </tableColumn>
    <tableColumn id="4" xr3:uid="{DCBA038B-288C-435C-AC3F-6C39193B5DC8}" name="Depreciation Balance" dataDxfId="33">
      <calculatedColumnFormula>$C$20-SUM($G$8:$G8)</calculatedColumnFormula>
    </tableColumn>
    <tableColumn id="5" xr3:uid="{1EACBBF6-6E87-4FA4-9547-8AAD5B4E295C}" name="Tax Year"/>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3B89558-3684-4F32-AE9F-F218F116CC8A}" name="Table241015" displayName="Table241015" ref="E6:L12" totalsRowShown="0">
  <autoFilter ref="E6:L12" xr:uid="{00000000-0009-0000-0100-000002000000}"/>
  <tableColumns count="8">
    <tableColumn id="1" xr3:uid="{E03BAF06-2720-421A-854A-BBA7E6C6142D}" name="Depreciation Yr"/>
    <tableColumn id="2" xr3:uid="{35A850CD-B03D-49E1-B6DF-7C876C6F5491}" name="Depreciation Rate" dataDxfId="32" dataCellStyle="Percent"/>
    <tableColumn id="3" xr3:uid="{60F2BDA0-8C67-4C7A-861A-1DBAA57A70B6}" name="Depreciation Deduction" dataDxfId="31" dataCellStyle="Comma">
      <calculatedColumnFormula>$F7*$C$19</calculatedColumnFormula>
    </tableColumn>
    <tableColumn id="4" xr3:uid="{19ED0D37-C6C4-4CDD-8290-7EC20F33A4D4}" name="Depreciation Balance" dataDxfId="30">
      <calculatedColumnFormula>$C$19-SUM($G$7:$G7)</calculatedColumnFormula>
    </tableColumn>
    <tableColumn id="5" xr3:uid="{1FB89174-3E6D-4124-A94F-EFBA5D048BBF}" name="Tax Year"/>
    <tableColumn id="6" xr3:uid="{4B06DA52-9C21-465A-87F5-008A2FD15429}" name="Maximum Deduction" dataCellStyle="Comma"/>
    <tableColumn id="7" xr3:uid="{A7915B78-0314-4C97-80AD-5BAFE50C3B74}" name="Your Deduction" dataCellStyle="Comma">
      <calculatedColumnFormula>IF(Table241015[[#This Row],[Maximum Deduction]]&gt;Table241015[[#This Row],[Depreciation Deduction]],Table241015[[#This Row],[Depreciation Deduction]],Table241015[[#This Row],[Maximum Deduction]])</calculatedColumnFormula>
    </tableColumn>
    <tableColumn id="8" xr3:uid="{86C6528F-68B2-4405-A0EC-AEFC8C94C6CD}" name="Depreciation Balance2" dataDxfId="29">
      <calculatedColumnFormula>$C$19-SUM($K$7:$K7)</calculatedColumnFormula>
    </tableColumn>
  </tableColumns>
  <tableStyleInfo name="TableStyleMedium1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97D747B-1E9D-4AEB-B7DB-EBB4318CC04A}" name="Table24101516" displayName="Table24101516" ref="E6:L12" totalsRowShown="0">
  <autoFilter ref="E6:L12" xr:uid="{00000000-0009-0000-0100-000002000000}"/>
  <tableColumns count="8">
    <tableColumn id="1" xr3:uid="{D6C4BBED-2C47-4B42-8D60-AEC63DC3FCFB}" name="Depreciation Yr"/>
    <tableColumn id="2" xr3:uid="{F5B510F3-117C-422C-9B09-76957653FF79}" name="Depreciation Rate" dataDxfId="28" dataCellStyle="Percent"/>
    <tableColumn id="3" xr3:uid="{416F4462-B96F-41A5-8F9C-BCC22A035398}" name="Depreciation Deduction" dataDxfId="27" dataCellStyle="Comma">
      <calculatedColumnFormula>$F7*$C$20</calculatedColumnFormula>
    </tableColumn>
    <tableColumn id="4" xr3:uid="{D5468AE5-A8BD-4CA3-BBB3-44914D5C7D18}" name="Depreciation Balance" dataDxfId="26">
      <calculatedColumnFormula>$C$20-SUM($G$7:$G7)</calculatedColumnFormula>
    </tableColumn>
    <tableColumn id="5" xr3:uid="{D9514B27-5D57-4E9D-A018-45863D6E4327}" name="Tax Year"/>
    <tableColumn id="6" xr3:uid="{CEB063AA-20B4-4891-ADED-B9C3765DDA41}" name="Maximum Deduction" dataDxfId="25" dataCellStyle="Comma">
      <calculatedColumnFormula>16100*$C$13</calculatedColumnFormula>
    </tableColumn>
    <tableColumn id="7" xr3:uid="{CB54787C-01C5-4D69-8C97-F37A00329E30}" name="Your Deduction" dataCellStyle="Comma">
      <calculatedColumnFormula>IF(Table24101516[[#This Row],[Maximum Deduction]]&gt;Table24101516[[#This Row],[Depreciation Deduction]],Table24101516[[#This Row],[Depreciation Deduction]],Table24101516[[#This Row],[Maximum Deduction]])</calculatedColumnFormula>
    </tableColumn>
    <tableColumn id="8" xr3:uid="{7747AFEE-6240-424D-ABA5-EDC284B3257E}" name="Depreciation Balance2" dataDxfId="24">
      <calculatedColumnFormula>$C$20-SUM($K$7:$K7)</calculatedColumnFormula>
    </tableColumn>
  </tableColumns>
  <tableStyleInfo name="TableStyleMedium1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0F503-017F-40B9-93A8-76AE44DDF059}" name="Table24" displayName="Table24" ref="E6:I12" totalsRowShown="0">
  <autoFilter ref="E6:I12" xr:uid="{00000000-0009-0000-0100-000002000000}"/>
  <tableColumns count="5">
    <tableColumn id="1" xr3:uid="{20EEC414-25CD-45DD-8464-D1E5239F2CD2}" name="Depreciation Yr"/>
    <tableColumn id="2" xr3:uid="{CC9DECCA-201D-4AFF-9D93-D49EAEEEB717}" name="Depreciation Rate" dataDxfId="23" dataCellStyle="Percent"/>
    <tableColumn id="3" xr3:uid="{9315C339-C0C1-45B1-9A8C-2C92C5BB136B}" name="Depreciation Deduction" dataDxfId="22" dataCellStyle="Comma">
      <calculatedColumnFormula>$F7*$C$19</calculatedColumnFormula>
    </tableColumn>
    <tableColumn id="4" xr3:uid="{5A5C9CCA-1CA4-46B0-A63C-6ACB470843A6}" name="Depreciation Balance" dataDxfId="21">
      <calculatedColumnFormula>$C$19-SUM($G$7:$G7)</calculatedColumnFormula>
    </tableColumn>
    <tableColumn id="5" xr3:uid="{090BF137-194E-4AE3-B87F-78008339C5FE}" name="Tax Year"/>
  </tableColumns>
  <tableStyleInfo name="TableStyleMedium1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1D2C8DC-9F94-4341-80F4-BC9EF5E90E66}" name="Table4" displayName="Table4" ref="A8:Z19" totalsRowShown="0">
  <autoFilter ref="A8:Z19" xr:uid="{F1808585-F04B-4D44-9EDA-59AE08A552D4}"/>
  <tableColumns count="26">
    <tableColumn id="1" xr3:uid="{F728AF25-8060-449B-8B51-EB1C54333122}" name="Depreciation Syst: GDS; ADS"/>
    <tableColumn id="2" xr3:uid="{26754EAA-07AB-4AAE-84AF-08C28CCEEFFF}" name="Method: 200%; 150%; SL"/>
    <tableColumn id="3" xr3:uid="{AFE25F33-5788-4FDE-BFE0-BB2E7F223396}" name="Convention: HY; MQ"/>
    <tableColumn id="4" xr3:uid="{08BACBA6-5824-4C3F-A7AA-C70B3E890917}" name="Date of Purchase" dataDxfId="20"/>
    <tableColumn id="5" xr3:uid="{48ED5E86-0682-405B-9D15-EB9A149CAC0C}" name="Asset Name"/>
    <tableColumn id="6" xr3:uid="{AEA65E19-B66A-428A-AC22-CDD9A193DF85}" name="Cost"/>
    <tableColumn id="7" xr3:uid="{8F51C9BE-4CFB-4B0F-85D4-F2639710C6A4}" name="Date Placed in Service" dataDxfId="19"/>
    <tableColumn id="8" xr3:uid="{614B22E0-66EE-4646-9D67-21388EA278B1}" name="Market Value=Basis" dataDxfId="18" dataCellStyle="Currency"/>
    <tableColumn id="9" xr3:uid="{04FFE938-BF5E-4F29-BAB6-6EB580532950}" name="% Business Use" dataDxfId="17" dataCellStyle="Percent"/>
    <tableColumn id="10" xr3:uid="{D0474A12-8394-4DBF-925D-34D1322E94CC}" name="% Investment Use" dataDxfId="16" dataCellStyle="Percent"/>
    <tableColumn id="11" xr3:uid="{C9479482-48A5-432A-B38C-226532963CDE}" name="Business Cost" dataDxfId="15" dataCellStyle="Currency"/>
    <tableColumn id="12" xr3:uid="{EBA5E6D4-9245-48F5-A6DA-57418C1C4ECB}" name="Cost (Busi. &amp; Invest. Use)" dataDxfId="14" dataCellStyle="Currency"/>
    <tableColumn id="13" xr3:uid="{8DC2D261-995C-4368-82EE-C0806D02610D}" name="Section 179" dataDxfId="13" dataCellStyle="Currency"/>
    <tableColumn id="14" xr3:uid="{B49C534E-E6BC-40E3-BD12-A1DB7C2E5272}" name="Special Depr 50%" dataDxfId="12" dataCellStyle="Currency"/>
    <tableColumn id="15" xr3:uid="{EFFAF248-A97E-4D29-B7E1-57217296C119}" name="Basis for Depreciation" dataDxfId="11" dataCellStyle="Currency"/>
    <tableColumn id="16" xr3:uid="{CADF3B85-EAD7-4BCE-A4EA-87E1E836F4A1}" name="Property Class= Recovery Period" dataDxfId="10" dataCellStyle="Percent"/>
    <tableColumn id="17" xr3:uid="{5E0EF76F-59EC-4BB7-B139-12FD6E8CA8F4}" name="2020" dataDxfId="9"/>
    <tableColumn id="18" xr3:uid="{287E0BBF-8ECE-48F6-8ACA-4F181BC6704D}" name="2021"/>
    <tableColumn id="19" xr3:uid="{4ED331C4-FBB8-4BBB-A134-510C42ECD5AD}" name="2022"/>
    <tableColumn id="20" xr3:uid="{B5E5A0E5-376A-4323-B7FD-0574C0038B99}" name="2023"/>
    <tableColumn id="21" xr3:uid="{2FA997F7-63BE-4DA8-A4F3-D632723D4831}" name="2024"/>
    <tableColumn id="22" xr3:uid="{005C3CC8-AB2A-4601-AE59-F22D1FA318FC}" name="2025"/>
    <tableColumn id="23" xr3:uid="{3B37BEBB-9A28-4271-A1E9-383ED9E8ED5B}" name="2026"/>
    <tableColumn id="24" xr3:uid="{D012AC9F-F69C-41A1-8424-A1A9CD1D9AC8}" name="2027"/>
    <tableColumn id="25" xr3:uid="{DA321065-1D74-4C8E-97D2-6C340A7877AA}" name="2028"/>
    <tableColumn id="26" xr3:uid="{7B07E836-67CD-4A4D-8D81-3936479B5ED8}" name="Total Deprec" dataDxfId="8">
      <calculatedColumnFormula>SUM(Q9:Y9)</calculatedColumnFormula>
    </tableColumn>
  </tableColumns>
  <tableStyleInfo name="TableStyleLight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BC7473-9412-484C-BCE2-58774D810E5D}" name="Table2" displayName="Table2" ref="D5:H11" totalsRowShown="0">
  <autoFilter ref="D5:H11" xr:uid="{00000000-0009-0000-0100-000002000000}"/>
  <tableColumns count="5">
    <tableColumn id="1" xr3:uid="{F59C54B7-7296-4AD6-8FDA-0E43EBA61CB1}" name="Depreciation Yr"/>
    <tableColumn id="2" xr3:uid="{416B77BC-8A9E-4BCA-9682-9FAC615E3D0E}" name="Depreciation Rate" dataDxfId="7" dataCellStyle="Percent"/>
    <tableColumn id="3" xr3:uid="{9F792EB6-C470-46F9-BF21-5ADC24DEECA7}" name="Depreciation Amt" dataDxfId="6" dataCellStyle="Comma">
      <calculatedColumnFormula>$E6*$C$18</calculatedColumnFormula>
    </tableColumn>
    <tableColumn id="4" xr3:uid="{89EB0FF1-4EC5-4541-BF70-D7A73A30E68A}" name="Depr Remain Balance" dataDxfId="5">
      <calculatedColumnFormula>$C$18-SUM($F$6:$F6)</calculatedColumnFormula>
    </tableColumn>
    <tableColumn id="5" xr3:uid="{DAA71B03-7402-45CA-905A-7C28D884958B}" name="Depr Year"/>
  </tableColumns>
  <tableStyleInfo name="TableStyleMedium1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94A1DB-0AFC-4582-9925-6F845EFC5747}" name="Table210" displayName="Table210" ref="D5:H13" totalsRowShown="0">
  <autoFilter ref="D5:H13" xr:uid="{00000000-0009-0000-0100-000009000000}"/>
  <tableColumns count="5">
    <tableColumn id="1" xr3:uid="{D109E0C8-6552-4341-99EF-517D6C24056D}" name="Depreciation Yr"/>
    <tableColumn id="2" xr3:uid="{F239FBAD-0F5F-4D83-AB99-CB48E47AC53E}" name="Depreciation Rate" dataDxfId="4" dataCellStyle="Percent"/>
    <tableColumn id="3" xr3:uid="{4DA57302-96DB-42DB-BBE0-F6AC1E6376A4}" name="Depreciation Amt" dataDxfId="3" dataCellStyle="Comma">
      <calculatedColumnFormula>$E6*$C$18</calculatedColumnFormula>
    </tableColumn>
    <tableColumn id="4" xr3:uid="{18F29388-EB97-479B-9D18-ECBC7B292DA1}" name="Depr Remain Balance" dataDxfId="2">
      <calculatedColumnFormula>$C$18-SUM($F$6:$F6)</calculatedColumnFormula>
    </tableColumn>
    <tableColumn id="5" xr3:uid="{06542C44-A2C5-4FD8-BBF4-07653627A6C0}" name="Depr Year"/>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EF34D79-B924-4521-8F66-A15AE29A3011}" name="Table2467" displayName="Table2467" ref="E6:I14" totalsRowShown="0">
  <autoFilter ref="E6:I14" xr:uid="{00000000-0009-0000-0100-000002000000}"/>
  <tableColumns count="5">
    <tableColumn id="1" xr3:uid="{3AE1A4E0-E9C1-4672-AE33-5B4A350DB516}" name="Depreciation Yr"/>
    <tableColumn id="2" xr3:uid="{D15FCBD8-E0FE-4158-B716-7129068A7F10}" name="Depreciation Rate" dataDxfId="61" dataCellStyle="Percent"/>
    <tableColumn id="3" xr3:uid="{4677724F-631E-4399-BD98-C2DB15DE3127}" name="Depreciation Deduction" dataDxfId="60" dataCellStyle="Comma">
      <calculatedColumnFormula>$F7*$C$19</calculatedColumnFormula>
    </tableColumn>
    <tableColumn id="4" xr3:uid="{06875C93-4462-4B32-A9E0-2996CA339B1F}" name="Depreciation Balance" dataDxfId="59">
      <calculatedColumnFormula>$C$19-SUM($G$7:$G7)</calculatedColumnFormula>
    </tableColumn>
    <tableColumn id="5" xr3:uid="{725E37F2-0764-4DC7-9885-A9898D7783AD}" name="Tax Year"/>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F9978DC-4106-4DAD-8CFC-0C49A365BD8D}" name="Table248" displayName="Table248" ref="E6:I14" totalsRowShown="0">
  <autoFilter ref="E6:I14" xr:uid="{00000000-0009-0000-0100-000002000000}"/>
  <tableColumns count="5">
    <tableColumn id="1" xr3:uid="{06866AE0-C2DE-43BE-82FD-E7F270BC0917}" name="Depreciation Yr"/>
    <tableColumn id="2" xr3:uid="{3D4C1CB0-447A-4632-A5D4-02ACDD7FE576}" name="Depreciation Rate" dataDxfId="58" dataCellStyle="Percent"/>
    <tableColumn id="3" xr3:uid="{A7E67588-E452-42C4-8BD2-6E8AC9FF3C3B}" name="Depreciation Amt" dataDxfId="57" dataCellStyle="Comma">
      <calculatedColumnFormula>$F7*$C$19</calculatedColumnFormula>
    </tableColumn>
    <tableColumn id="4" xr3:uid="{21493412-0B67-413D-B9DE-5C4F9B6E57F7}" name="Depreciation Balance" dataDxfId="0">
      <calculatedColumnFormula>$C$19-SUM($G$7:$G7)</calculatedColumnFormula>
    </tableColumn>
    <tableColumn id="5" xr3:uid="{29975C9F-F2EE-4701-9B90-9D2285D33576}" name="Tax Year"/>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5D5FC24-854C-411E-BB09-FD0F76901A98}" name="Table249" displayName="Table249" ref="E6:I12" totalsRowShown="0">
  <autoFilter ref="E6:I12" xr:uid="{00000000-0009-0000-0100-000002000000}"/>
  <tableColumns count="5">
    <tableColumn id="1" xr3:uid="{66F46A8F-5E19-4C36-AB4F-281B633A36CE}" name="Depreciation Yr"/>
    <tableColumn id="2" xr3:uid="{512A89E6-3A4E-4552-927B-A94E1FDDD518}" name="Depreciation Rate" dataDxfId="56" dataCellStyle="Percent"/>
    <tableColumn id="3" xr3:uid="{CF0F1586-3F14-46C3-8D8F-7CDE21B39F97}" name="Depreciation Deduction" dataDxfId="55" dataCellStyle="Comma">
      <calculatedColumnFormula>$F7*$C$19</calculatedColumnFormula>
    </tableColumn>
    <tableColumn id="4" xr3:uid="{FDE0CC28-E625-4D99-B880-7E52CF60EA5B}" name="Depreciation Balance" dataDxfId="54">
      <calculatedColumnFormula>$C$19-SUM($G$7:$G7)</calculatedColumnFormula>
    </tableColumn>
    <tableColumn id="5" xr3:uid="{FA579A91-CD32-4A28-A5EC-86E16110769A}" name="Tax Year"/>
  </tableColumns>
  <tableStyleInfo name="TableStyleMedium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BEC455-0504-4110-9C2D-C6B4C6ECE8C9}" name="Table246812" displayName="Table246812" ref="E7:I35" totalsRowShown="0">
  <autoFilter ref="E7:I35" xr:uid="{00000000-0009-0000-0100-000002000000}"/>
  <tableColumns count="5">
    <tableColumn id="1" xr3:uid="{33CC8984-1613-4189-BCE9-8C99F6B569F0}" name="Depreciation Yr"/>
    <tableColumn id="2" xr3:uid="{45C6398B-444D-4B56-B679-20F8361643F0}" name="Depreciation Rate" dataDxfId="53" dataCellStyle="Percent"/>
    <tableColumn id="3" xr3:uid="{C875650A-8AE6-4F4F-A5DB-53F04F840EB9}" name="Depreciation Deduction" dataDxfId="52" dataCellStyle="Comma">
      <calculatedColumnFormula>$F8*$C$20</calculatedColumnFormula>
    </tableColumn>
    <tableColumn id="4" xr3:uid="{9C795F3F-3620-46C8-98DF-46686B5983E3}" name="Depreciation Balance" dataDxfId="51">
      <calculatedColumnFormula>$C$20-SUM($G$8:$G8)</calculatedColumnFormula>
    </tableColumn>
    <tableColumn id="5" xr3:uid="{4D03FD95-6998-404B-939B-062A75422BD5}" name="Tax Year"/>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3FEDB7B-36B1-46DB-816D-DFB4D85D330B}" name="Table2468914" displayName="Table2468914" ref="E7:I47" totalsRowShown="0">
  <autoFilter ref="E7:I47" xr:uid="{00000000-0009-0000-0100-000002000000}"/>
  <tableColumns count="5">
    <tableColumn id="1" xr3:uid="{D9726F5A-820C-4C10-A0C5-330D1DCE0666}" name="Depreciation Yr"/>
    <tableColumn id="2" xr3:uid="{6DC4030F-5662-4891-A3D9-9922F389FC01}" name="Depreciation Rate" dataDxfId="50" dataCellStyle="Percent"/>
    <tableColumn id="3" xr3:uid="{01889AEB-A5C9-49A6-98EB-DD51A9E9F528}" name="Depreciation Deduction" dataDxfId="49" dataCellStyle="Comma">
      <calculatedColumnFormula>$F8*$C$20</calculatedColumnFormula>
    </tableColumn>
    <tableColumn id="4" xr3:uid="{C2347BFB-8E31-4BF3-830D-64F0F8008B4B}" name="Depreciation Balance" dataDxfId="48">
      <calculatedColumnFormula>$C$20-SUM($G$8:$G8)</calculatedColumnFormula>
    </tableColumn>
    <tableColumn id="5" xr3:uid="{39B628F8-B96A-476F-A64E-F29DEBDBEE08}" name="Tax Year"/>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230904A-C2C0-4CAD-8D32-A0DD66CA829C}" name="Table2410" displayName="Table2410" ref="E6:L12" totalsRowShown="0">
  <autoFilter ref="E6:L12" xr:uid="{00000000-0009-0000-0100-000002000000}"/>
  <tableColumns count="8">
    <tableColumn id="1" xr3:uid="{9CD3A77D-E8EB-494E-AA4E-B795937BA75D}" name="Depreciation Yr"/>
    <tableColumn id="2" xr3:uid="{FB9C9E22-3027-4F72-B7EC-DA1DFDBB61D4}" name="Depreciation Rate" dataDxfId="47" dataCellStyle="Percent"/>
    <tableColumn id="3" xr3:uid="{268DA1B2-5F71-48B1-B5B2-1F45D7754DC6}" name="Depreciation Deduction" dataDxfId="46" dataCellStyle="Comma">
      <calculatedColumnFormula>$F7*$C$19</calculatedColumnFormula>
    </tableColumn>
    <tableColumn id="4" xr3:uid="{ABCEF9AE-26F4-405B-8469-71A7589C42F2}" name="Depreciation Balance" dataDxfId="45">
      <calculatedColumnFormula>$C$19-SUM($G$7:$G7)</calculatedColumnFormula>
    </tableColumn>
    <tableColumn id="5" xr3:uid="{C882F65C-C0E6-4B7B-80C9-A1B423A553B0}" name="Tax Year"/>
    <tableColumn id="6" xr3:uid="{0AE5F88B-6E4A-4E63-9B40-0CFDDC9C3F08}" name="Maximum Deduction" dataCellStyle="Comma"/>
    <tableColumn id="7" xr3:uid="{6032FA5D-BBA3-436F-82CA-F2AA777D2755}" name="Your Deduction" dataCellStyle="Comma">
      <calculatedColumnFormula>IF(Table2410[[#This Row],[Maximum Deduction]]&gt;Table2410[[#This Row],[Depreciation Deduction]],Table2410[[#This Row],[Depreciation Deduction]],Table2410[[#This Row],[Maximum Deduction]])</calculatedColumnFormula>
    </tableColumn>
    <tableColumn id="8" xr3:uid="{45C9A16A-3D60-4C8F-AD9E-52ED0C7A51F4}" name="Depreciation Balance2" dataDxfId="44">
      <calculatedColumnFormula>$C$19-SUM($K$7:$K7)</calculatedColumnFormula>
    </tableColumn>
  </tableColumns>
  <tableStyleInfo name="TableStyleMedium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3B1A9B3-233E-4EA8-99C3-222DE9DCF163}" name="Table2410151617" displayName="Table2410151617" ref="E6:L12" totalsRowShown="0">
  <autoFilter ref="E6:L12" xr:uid="{00000000-0009-0000-0100-000002000000}"/>
  <tableColumns count="8">
    <tableColumn id="1" xr3:uid="{BB01F8E2-87EC-45DE-8FE1-20CD7AFBD0C0}" name="Depreciation Yr"/>
    <tableColumn id="2" xr3:uid="{C678AD5D-1155-48C5-A163-1DDB2FB29316}" name="Depreciation Rate" dataDxfId="43" dataCellStyle="Percent"/>
    <tableColumn id="3" xr3:uid="{7659A615-8381-4071-AF41-BC97A238A1BF}" name="Depreciation Deduction" dataDxfId="42" dataCellStyle="Comma">
      <calculatedColumnFormula>$F7*$C$20</calculatedColumnFormula>
    </tableColumn>
    <tableColumn id="4" xr3:uid="{DB712560-B9FF-4C3C-8D0F-A256505E64AE}" name="Depreciation Balance" dataDxfId="41">
      <calculatedColumnFormula>$C$20-SUM($G$7:$G7)</calculatedColumnFormula>
    </tableColumn>
    <tableColumn id="5" xr3:uid="{E5C856C3-9F5A-42C3-93BB-64A866DC66F0}" name="Tax Year"/>
    <tableColumn id="6" xr3:uid="{8A5EDC39-5B39-4C09-856E-5543CC5FE849}" name="Maximum Deduction" dataDxfId="40" dataCellStyle="Comma">
      <calculatedColumnFormula>16100*$C$13</calculatedColumnFormula>
    </tableColumn>
    <tableColumn id="7" xr3:uid="{0B5CE808-0207-40F5-979B-820190A8CAE8}" name="Your Deduction" dataCellStyle="Comma">
      <calculatedColumnFormula>IF(Table2410151617[[#This Row],[Maximum Deduction]]&gt;Table2410151617[[#This Row],[Depreciation Deduction]],Table2410151617[[#This Row],[Depreciation Deduction]],Table2410151617[[#This Row],[Maximum Deduction]])</calculatedColumnFormula>
    </tableColumn>
    <tableColumn id="8" xr3:uid="{D4353E16-9EF1-4AED-A45B-4A5EFB06B2B4}" name="Depreciation Balance2" dataDxfId="39">
      <calculatedColumnFormula>$C$20-SUM($K$7:$K7)</calculatedColumnFormula>
    </tableColumn>
  </tableColumns>
  <tableStyleInfo name="TableStyleMedium1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38DFA52-27F8-4A54-801E-23AA44ED7481}" name="Table2468" displayName="Table2468" ref="E7:I35" totalsRowShown="0">
  <autoFilter ref="E7:I35" xr:uid="{00000000-0009-0000-0100-000002000000}"/>
  <tableColumns count="5">
    <tableColumn id="1" xr3:uid="{030C1714-5CFD-4DE7-A6B6-F66B0E679596}" name="Depreciation Yr"/>
    <tableColumn id="2" xr3:uid="{3D7DE5C7-9B4F-4FA5-A8D7-E29BC6E469EE}" name="Depreciation Rate" dataDxfId="38" dataCellStyle="Percent"/>
    <tableColumn id="3" xr3:uid="{40853B91-94DF-402F-804F-2718F2528D29}" name="Depreciation Deduction" dataDxfId="37" dataCellStyle="Comma">
      <calculatedColumnFormula>$F8*$C$20</calculatedColumnFormula>
    </tableColumn>
    <tableColumn id="4" xr3:uid="{870680C1-56FE-4767-AEE7-F103639BA33F}" name="Depreciation Balance" dataDxfId="36">
      <calculatedColumnFormula>$C$20-SUM($G$8:$G8)</calculatedColumnFormula>
    </tableColumn>
    <tableColumn id="5" xr3:uid="{72F5D11B-CCBE-4426-8E08-C02F1F610E9B}" name="Tax Year"/>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4.v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07E0D-FC1E-4E79-9477-340AC94D2AF6}">
  <dimension ref="B2:O27"/>
  <sheetViews>
    <sheetView workbookViewId="0">
      <selection activeCell="C25" sqref="C25"/>
    </sheetView>
  </sheetViews>
  <sheetFormatPr defaultRowHeight="15" x14ac:dyDescent="0.25"/>
  <cols>
    <col min="2" max="2" width="36.140625" customWidth="1"/>
    <col min="3" max="4" width="14.28515625" customWidth="1"/>
    <col min="5" max="5" width="16.7109375" customWidth="1"/>
    <col min="6" max="6" width="19" customWidth="1"/>
    <col min="7" max="7" width="20.5703125" customWidth="1"/>
    <col min="8" max="8" width="21.85546875" customWidth="1"/>
    <col min="9" max="9" width="11.7109375" customWidth="1"/>
  </cols>
  <sheetData>
    <row r="2" spans="2:15" ht="18.75" x14ac:dyDescent="0.3">
      <c r="B2" s="29" t="s">
        <v>65</v>
      </c>
    </row>
    <row r="3" spans="2:15" x14ac:dyDescent="0.25">
      <c r="B3" t="s">
        <v>76</v>
      </c>
      <c r="G3" t="s">
        <v>62</v>
      </c>
    </row>
    <row r="4" spans="2:15" x14ac:dyDescent="0.25">
      <c r="E4" t="s">
        <v>77</v>
      </c>
      <c r="F4" t="str">
        <f>C5</f>
        <v>CEO Chair</v>
      </c>
    </row>
    <row r="5" spans="2:15" x14ac:dyDescent="0.25">
      <c r="B5" t="s">
        <v>75</v>
      </c>
      <c r="C5" t="s">
        <v>86</v>
      </c>
      <c r="F5" t="s">
        <v>98</v>
      </c>
      <c r="G5" s="20">
        <f>SUM(Table246[Depreciation Amt])</f>
        <v>3999.9999999999995</v>
      </c>
    </row>
    <row r="6" spans="2:15" ht="22.5" customHeight="1" x14ac:dyDescent="0.25">
      <c r="B6" s="1" t="s">
        <v>1</v>
      </c>
      <c r="C6" s="2">
        <v>43845</v>
      </c>
      <c r="D6" s="2"/>
      <c r="E6" t="s">
        <v>2</v>
      </c>
      <c r="F6" s="3" t="s">
        <v>3</v>
      </c>
      <c r="G6" t="s">
        <v>4</v>
      </c>
      <c r="H6" t="s">
        <v>5</v>
      </c>
      <c r="I6" t="s">
        <v>6</v>
      </c>
    </row>
    <row r="7" spans="2:15" x14ac:dyDescent="0.25">
      <c r="B7" t="s">
        <v>7</v>
      </c>
      <c r="C7" s="4" t="str">
        <f>C5</f>
        <v>CEO Chair</v>
      </c>
      <c r="D7" s="4"/>
      <c r="E7" t="s">
        <v>9</v>
      </c>
      <c r="F7" s="5">
        <v>0.25</v>
      </c>
      <c r="G7" s="6">
        <f>$F7*$C$19</f>
        <v>1000</v>
      </c>
      <c r="H7" s="7">
        <f>$C$19-SUM($G$7)</f>
        <v>3000</v>
      </c>
      <c r="I7">
        <v>2020</v>
      </c>
    </row>
    <row r="8" spans="2:15" x14ac:dyDescent="0.25">
      <c r="B8" t="s">
        <v>10</v>
      </c>
      <c r="C8" s="8">
        <v>4000</v>
      </c>
      <c r="D8" s="8"/>
      <c r="E8" t="s">
        <v>11</v>
      </c>
      <c r="F8" s="5">
        <v>0.21429999999999999</v>
      </c>
      <c r="G8" s="6">
        <f>$F8*$C$19</f>
        <v>857.19999999999993</v>
      </c>
      <c r="H8" s="7">
        <f>$C$19-SUM($G$7:$G8)</f>
        <v>2142.8000000000002</v>
      </c>
      <c r="I8">
        <v>2021</v>
      </c>
    </row>
    <row r="9" spans="2:15" x14ac:dyDescent="0.25">
      <c r="B9" t="s">
        <v>12</v>
      </c>
      <c r="C9" s="2">
        <v>43845</v>
      </c>
      <c r="D9" s="2"/>
      <c r="E9" t="s">
        <v>13</v>
      </c>
      <c r="F9" s="5">
        <v>0.15310000000000001</v>
      </c>
      <c r="G9" s="6">
        <f>$F9*$C$19</f>
        <v>612.40000000000009</v>
      </c>
      <c r="H9" s="7">
        <f>$C$19-SUM($G$7:$G9)</f>
        <v>1530.4</v>
      </c>
      <c r="I9">
        <v>2022</v>
      </c>
    </row>
    <row r="10" spans="2:15" x14ac:dyDescent="0.25">
      <c r="B10" s="3" t="s">
        <v>14</v>
      </c>
      <c r="C10" s="9">
        <v>1</v>
      </c>
      <c r="D10" s="9"/>
      <c r="E10" t="s">
        <v>15</v>
      </c>
      <c r="F10" s="5">
        <v>0.10929999999999999</v>
      </c>
      <c r="G10" s="6">
        <f t="shared" ref="G9:G11" si="0">$F10*$C$19</f>
        <v>437.2</v>
      </c>
      <c r="H10" s="7">
        <f>$C$19-SUM($G$7:$G10)</f>
        <v>1093.2000000000003</v>
      </c>
      <c r="I10">
        <v>2023</v>
      </c>
    </row>
    <row r="11" spans="2:15" x14ac:dyDescent="0.25">
      <c r="B11" s="3" t="s">
        <v>16</v>
      </c>
      <c r="C11" s="10">
        <v>0</v>
      </c>
      <c r="D11" s="10"/>
      <c r="E11" t="s">
        <v>17</v>
      </c>
      <c r="F11" s="5">
        <v>8.7499999999999994E-2</v>
      </c>
      <c r="G11" s="6">
        <f t="shared" si="0"/>
        <v>350</v>
      </c>
      <c r="H11" s="7">
        <f>$C$19-SUM($G$7:$G11)</f>
        <v>743.20000000000027</v>
      </c>
      <c r="I11">
        <v>2024</v>
      </c>
    </row>
    <row r="12" spans="2:15" x14ac:dyDescent="0.25">
      <c r="B12" t="s">
        <v>18</v>
      </c>
      <c r="C12" s="10">
        <v>0</v>
      </c>
      <c r="D12" s="10"/>
      <c r="E12" t="s">
        <v>19</v>
      </c>
      <c r="F12" s="5">
        <v>8.7400000000000005E-2</v>
      </c>
      <c r="G12" s="6">
        <f>$F12*$C$19</f>
        <v>349.6</v>
      </c>
      <c r="H12" s="7">
        <f>$C$19-SUM($G$7:$G12)</f>
        <v>393.60000000000036</v>
      </c>
      <c r="I12">
        <v>2025</v>
      </c>
    </row>
    <row r="13" spans="2:15" x14ac:dyDescent="0.25">
      <c r="B13" t="s">
        <v>20</v>
      </c>
      <c r="C13" s="8">
        <v>4000</v>
      </c>
      <c r="D13" s="8"/>
      <c r="E13" t="s">
        <v>21</v>
      </c>
      <c r="F13" s="31">
        <v>8.7499999999999994E-2</v>
      </c>
      <c r="G13" s="32">
        <f>$F13*$C$19</f>
        <v>350</v>
      </c>
      <c r="H13" s="7">
        <f>$C$19-SUM($G$7:$G13)</f>
        <v>43.600000000000364</v>
      </c>
      <c r="I13">
        <v>2026</v>
      </c>
    </row>
    <row r="14" spans="2:15" x14ac:dyDescent="0.25">
      <c r="B14" s="3" t="s">
        <v>22</v>
      </c>
      <c r="C14" s="8">
        <f>C13*C10</f>
        <v>4000</v>
      </c>
      <c r="D14" s="8"/>
      <c r="E14" t="s">
        <v>23</v>
      </c>
      <c r="F14" s="31">
        <v>1.09E-2</v>
      </c>
      <c r="G14" s="32">
        <f>$F14*$C$19</f>
        <v>43.6</v>
      </c>
      <c r="H14" s="7">
        <f>$C$19-SUM($G$7:$G14)</f>
        <v>0</v>
      </c>
      <c r="I14">
        <v>2027</v>
      </c>
    </row>
    <row r="15" spans="2:15" x14ac:dyDescent="0.25">
      <c r="B15" s="3" t="s">
        <v>24</v>
      </c>
      <c r="C15" s="8">
        <f>C13*SUM(C10:C11)</f>
        <v>4000</v>
      </c>
      <c r="D15" s="8"/>
      <c r="F15" s="3"/>
    </row>
    <row r="16" spans="2:15" x14ac:dyDescent="0.25">
      <c r="C16" s="4"/>
      <c r="D16" s="4"/>
      <c r="F16" s="3"/>
      <c r="G16" s="12"/>
      <c r="I16" s="7"/>
      <c r="J16" s="7"/>
      <c r="K16" s="7"/>
      <c r="L16" s="7"/>
      <c r="M16" s="7"/>
      <c r="N16" s="7"/>
      <c r="O16" s="7"/>
    </row>
    <row r="17" spans="2:15" x14ac:dyDescent="0.25">
      <c r="B17" s="3" t="s">
        <v>80</v>
      </c>
      <c r="C17" s="8"/>
      <c r="D17" s="8"/>
      <c r="F17" s="3"/>
      <c r="G17" s="12"/>
      <c r="I17" s="7"/>
      <c r="J17" s="7"/>
      <c r="K17" s="7"/>
      <c r="L17" s="7"/>
      <c r="M17" s="7"/>
      <c r="N17" s="7"/>
      <c r="O17" s="7"/>
    </row>
    <row r="18" spans="2:15" x14ac:dyDescent="0.25">
      <c r="B18" s="3" t="s">
        <v>26</v>
      </c>
      <c r="C18" s="4"/>
      <c r="D18" s="4"/>
      <c r="F18" s="3"/>
      <c r="G18" s="12"/>
      <c r="I18" s="7"/>
      <c r="J18" s="7"/>
      <c r="K18" s="7"/>
      <c r="L18" s="7"/>
      <c r="M18" s="7"/>
      <c r="N18" s="7"/>
      <c r="O18" s="7"/>
    </row>
    <row r="19" spans="2:15" x14ac:dyDescent="0.25">
      <c r="B19" s="3" t="s">
        <v>192</v>
      </c>
      <c r="C19" s="13">
        <f>C15-SUM(C17:C18)</f>
        <v>4000</v>
      </c>
      <c r="D19" s="13"/>
      <c r="F19" s="3"/>
      <c r="G19" s="12"/>
    </row>
    <row r="20" spans="2:15" x14ac:dyDescent="0.25">
      <c r="B20" s="14" t="s">
        <v>28</v>
      </c>
      <c r="C20" s="15">
        <v>7</v>
      </c>
      <c r="D20" s="15"/>
      <c r="F20" s="3"/>
      <c r="G20" s="12"/>
    </row>
    <row r="21" spans="2:15" x14ac:dyDescent="0.25">
      <c r="C21" s="4"/>
      <c r="D21" s="4"/>
      <c r="G21" s="12"/>
    </row>
    <row r="22" spans="2:15" x14ac:dyDescent="0.25">
      <c r="B22" s="1" t="s">
        <v>29</v>
      </c>
      <c r="C22" s="4" t="s">
        <v>30</v>
      </c>
      <c r="D22" s="4"/>
      <c r="G22" s="12"/>
    </row>
    <row r="23" spans="2:15" x14ac:dyDescent="0.25">
      <c r="B23" s="1" t="s">
        <v>31</v>
      </c>
      <c r="C23" s="10" t="s">
        <v>88</v>
      </c>
      <c r="D23" s="10"/>
      <c r="G23" s="12"/>
    </row>
    <row r="24" spans="2:15" x14ac:dyDescent="0.25">
      <c r="B24" s="1" t="s">
        <v>33</v>
      </c>
      <c r="C24" s="10" t="s">
        <v>87</v>
      </c>
      <c r="D24" s="10"/>
      <c r="G24" s="12"/>
    </row>
    <row r="25" spans="2:15" x14ac:dyDescent="0.25">
      <c r="B25" s="1" t="s">
        <v>35</v>
      </c>
      <c r="C25" s="4" t="s">
        <v>36</v>
      </c>
      <c r="D25" s="4"/>
    </row>
    <row r="26" spans="2:15" x14ac:dyDescent="0.25">
      <c r="B26" s="1" t="s">
        <v>37</v>
      </c>
      <c r="C26" s="16" t="s">
        <v>89</v>
      </c>
      <c r="D26" s="16"/>
    </row>
    <row r="27" spans="2:15" x14ac:dyDescent="0.25">
      <c r="B27" s="1" t="s">
        <v>81</v>
      </c>
      <c r="C27" t="s">
        <v>90</v>
      </c>
    </row>
  </sheetData>
  <phoneticPr fontId="6" type="noConversion"/>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AC3B3-3E71-42CC-BDA8-E9ACA7BC9925}">
  <dimension ref="B2:O47"/>
  <sheetViews>
    <sheetView topLeftCell="A4" workbookViewId="0">
      <selection activeCell="B20" sqref="B20"/>
    </sheetView>
  </sheetViews>
  <sheetFormatPr defaultRowHeight="15" x14ac:dyDescent="0.25"/>
  <cols>
    <col min="2" max="2" width="37.85546875" customWidth="1"/>
    <col min="3" max="3" width="18" customWidth="1"/>
    <col min="4" max="4" width="14.28515625" customWidth="1"/>
    <col min="5" max="5" width="16.7109375" customWidth="1"/>
    <col min="6" max="6" width="17.5703125" customWidth="1"/>
    <col min="7" max="7" width="23.85546875" customWidth="1"/>
    <col min="8" max="8" width="21.42578125" customWidth="1"/>
    <col min="9" max="9" width="10.28515625" customWidth="1"/>
  </cols>
  <sheetData>
    <row r="2" spans="2:9" ht="18.75" x14ac:dyDescent="0.3">
      <c r="B2" s="29" t="s">
        <v>65</v>
      </c>
      <c r="F2" t="s">
        <v>156</v>
      </c>
    </row>
    <row r="4" spans="2:9" x14ac:dyDescent="0.25">
      <c r="B4" t="s">
        <v>76</v>
      </c>
      <c r="F4" t="s">
        <v>77</v>
      </c>
      <c r="G4">
        <f>$C$5</f>
        <v>0</v>
      </c>
    </row>
    <row r="5" spans="2:9" x14ac:dyDescent="0.25">
      <c r="B5" t="s">
        <v>75</v>
      </c>
      <c r="F5" t="s">
        <v>98</v>
      </c>
      <c r="G5" s="20">
        <f>SUM(Table24689[Depreciation Deduction])</f>
        <v>0</v>
      </c>
    </row>
    <row r="6" spans="2:9" x14ac:dyDescent="0.25">
      <c r="B6" s="1" t="s">
        <v>1</v>
      </c>
      <c r="C6" s="12"/>
      <c r="G6" s="20"/>
    </row>
    <row r="7" spans="2:9" ht="22.5" customHeight="1" x14ac:dyDescent="0.25">
      <c r="B7" t="s">
        <v>121</v>
      </c>
      <c r="C7" s="8"/>
      <c r="D7" s="2"/>
      <c r="E7" t="s">
        <v>2</v>
      </c>
      <c r="F7" s="3" t="s">
        <v>3</v>
      </c>
      <c r="G7" t="s">
        <v>100</v>
      </c>
      <c r="H7" t="s">
        <v>101</v>
      </c>
      <c r="I7" t="s">
        <v>99</v>
      </c>
    </row>
    <row r="8" spans="2:9" x14ac:dyDescent="0.25">
      <c r="B8" t="s">
        <v>122</v>
      </c>
      <c r="C8" s="8"/>
      <c r="D8" s="4"/>
      <c r="E8" t="s">
        <v>9</v>
      </c>
      <c r="F8" s="37"/>
      <c r="G8" s="6">
        <f>$F8*$C$20</f>
        <v>0</v>
      </c>
      <c r="H8" s="7">
        <f>$C$20-SUM($G$8:$G8)</f>
        <v>0</v>
      </c>
    </row>
    <row r="9" spans="2:9" x14ac:dyDescent="0.25">
      <c r="B9" t="s">
        <v>123</v>
      </c>
      <c r="C9" s="8">
        <f>SUM(C7,-C8)</f>
        <v>0</v>
      </c>
      <c r="D9" s="8"/>
      <c r="E9" t="s">
        <v>11</v>
      </c>
      <c r="F9" s="37"/>
      <c r="G9" s="6">
        <f>$F9*$C$20</f>
        <v>0</v>
      </c>
      <c r="H9" s="7">
        <f>$C$20-SUM($G$8:$G9)</f>
        <v>0</v>
      </c>
    </row>
    <row r="10" spans="2:9" x14ac:dyDescent="0.25">
      <c r="B10" t="s">
        <v>12</v>
      </c>
      <c r="C10" s="2"/>
      <c r="D10" s="2"/>
      <c r="E10" t="s">
        <v>13</v>
      </c>
      <c r="F10" s="37"/>
      <c r="G10" s="6">
        <f t="shared" ref="G10:G12" si="0">$F10*$C$20</f>
        <v>0</v>
      </c>
      <c r="H10" s="7">
        <f>$C$20-SUM($G$8:$G10)</f>
        <v>0</v>
      </c>
    </row>
    <row r="11" spans="2:9" x14ac:dyDescent="0.25">
      <c r="B11" s="3" t="s">
        <v>14</v>
      </c>
      <c r="C11" s="9">
        <v>0</v>
      </c>
      <c r="D11" s="9"/>
      <c r="E11" t="s">
        <v>15</v>
      </c>
      <c r="F11" s="37"/>
      <c r="G11" s="6">
        <f t="shared" si="0"/>
        <v>0</v>
      </c>
      <c r="H11" s="7">
        <f>$C$20-SUM($G$8:$G11)</f>
        <v>0</v>
      </c>
    </row>
    <row r="12" spans="2:9" x14ac:dyDescent="0.25">
      <c r="B12" s="3" t="s">
        <v>16</v>
      </c>
      <c r="C12" s="10">
        <v>0</v>
      </c>
      <c r="D12" s="10"/>
      <c r="E12" t="s">
        <v>17</v>
      </c>
      <c r="F12" s="37"/>
      <c r="G12" s="6">
        <f t="shared" si="0"/>
        <v>0</v>
      </c>
      <c r="H12" s="7">
        <f>$C$20-SUM($G$8:$G12)</f>
        <v>0</v>
      </c>
    </row>
    <row r="13" spans="2:9" x14ac:dyDescent="0.25">
      <c r="B13" t="s">
        <v>18</v>
      </c>
      <c r="C13" s="10">
        <v>0</v>
      </c>
      <c r="D13" s="10"/>
      <c r="E13" t="s">
        <v>19</v>
      </c>
      <c r="F13" s="37"/>
      <c r="G13" s="6">
        <f>$F13*$C$20</f>
        <v>0</v>
      </c>
      <c r="H13" s="7">
        <f>$C$20-SUM($G$8:$G13)</f>
        <v>0</v>
      </c>
    </row>
    <row r="14" spans="2:9" x14ac:dyDescent="0.25">
      <c r="B14" t="s">
        <v>20</v>
      </c>
      <c r="C14" s="8"/>
      <c r="D14" s="8"/>
      <c r="E14" t="s">
        <v>21</v>
      </c>
      <c r="F14" s="39"/>
      <c r="G14" s="32">
        <f>$F14*$C$20</f>
        <v>0</v>
      </c>
      <c r="H14" s="7">
        <f>$C$20-SUM($G$8:$G14)</f>
        <v>0</v>
      </c>
    </row>
    <row r="15" spans="2:9" x14ac:dyDescent="0.25">
      <c r="B15" s="3" t="s">
        <v>22</v>
      </c>
      <c r="C15" s="8">
        <f>C14*C11</f>
        <v>0</v>
      </c>
      <c r="D15" s="8"/>
      <c r="E15" t="s">
        <v>23</v>
      </c>
      <c r="F15" s="39"/>
      <c r="G15" s="32">
        <f>$F15*$C$20</f>
        <v>0</v>
      </c>
      <c r="H15" s="7">
        <f>$C$20-SUM($G$8:$G15)</f>
        <v>0</v>
      </c>
    </row>
    <row r="16" spans="2:9" x14ac:dyDescent="0.25">
      <c r="B16" s="3" t="s">
        <v>124</v>
      </c>
      <c r="C16" s="8">
        <f>C14*SUM(C11:C12)</f>
        <v>0</v>
      </c>
      <c r="D16" s="8"/>
      <c r="E16" t="s">
        <v>135</v>
      </c>
      <c r="F16" s="37"/>
      <c r="G16" s="6">
        <f t="shared" ref="G16:G47" si="1">$F16*$C$20</f>
        <v>0</v>
      </c>
      <c r="H16" s="7">
        <f>$C$20-SUM($G$8:$G16)</f>
        <v>0</v>
      </c>
    </row>
    <row r="17" spans="2:15" x14ac:dyDescent="0.25">
      <c r="C17" s="4"/>
      <c r="D17" s="4"/>
      <c r="E17" t="s">
        <v>136</v>
      </c>
      <c r="F17" s="37"/>
      <c r="G17" s="6">
        <f t="shared" si="1"/>
        <v>0</v>
      </c>
      <c r="H17" s="7">
        <f>$C$20-SUM($G$8:$G17)</f>
        <v>0</v>
      </c>
      <c r="I17" s="7"/>
      <c r="J17" s="7"/>
      <c r="K17" s="7"/>
      <c r="L17" s="7"/>
      <c r="M17" s="7"/>
      <c r="N17" s="7"/>
      <c r="O17" s="7"/>
    </row>
    <row r="18" spans="2:15" x14ac:dyDescent="0.25">
      <c r="B18" s="3" t="s">
        <v>80</v>
      </c>
      <c r="C18" s="8" t="s">
        <v>157</v>
      </c>
      <c r="D18" s="8"/>
      <c r="E18" t="s">
        <v>137</v>
      </c>
      <c r="F18" s="37"/>
      <c r="G18" s="6">
        <f t="shared" si="1"/>
        <v>0</v>
      </c>
      <c r="H18" s="7">
        <f>$C$20-SUM($G$8:$G18)</f>
        <v>0</v>
      </c>
      <c r="I18" s="7"/>
      <c r="J18" s="7"/>
      <c r="K18" s="7"/>
      <c r="L18" s="7"/>
      <c r="M18" s="7"/>
      <c r="N18" s="7"/>
      <c r="O18" s="7"/>
    </row>
    <row r="19" spans="2:15" x14ac:dyDescent="0.25">
      <c r="B19" s="3" t="s">
        <v>125</v>
      </c>
      <c r="C19" s="4" t="s">
        <v>157</v>
      </c>
      <c r="D19" s="4"/>
      <c r="E19" t="s">
        <v>138</v>
      </c>
      <c r="F19" s="37"/>
      <c r="G19" s="6">
        <f t="shared" si="1"/>
        <v>0</v>
      </c>
      <c r="H19" s="7">
        <f>$C$20-SUM($G$8:$G19)</f>
        <v>0</v>
      </c>
      <c r="I19" s="7"/>
      <c r="J19" s="7"/>
      <c r="K19" s="7"/>
      <c r="L19" s="7"/>
      <c r="M19" s="7"/>
      <c r="N19" s="7"/>
      <c r="O19" s="7"/>
    </row>
    <row r="20" spans="2:15" x14ac:dyDescent="0.25">
      <c r="B20" s="3" t="s">
        <v>192</v>
      </c>
      <c r="C20" s="13">
        <f>C16-SUM(C18:C19)</f>
        <v>0</v>
      </c>
      <c r="D20" s="13"/>
      <c r="E20" t="s">
        <v>139</v>
      </c>
      <c r="F20" s="37"/>
      <c r="G20" s="6">
        <f t="shared" si="1"/>
        <v>0</v>
      </c>
      <c r="H20" s="7">
        <f>$C$20-SUM($G$8:$G20)</f>
        <v>0</v>
      </c>
    </row>
    <row r="21" spans="2:15" x14ac:dyDescent="0.25">
      <c r="B21" s="14" t="s">
        <v>28</v>
      </c>
      <c r="C21" s="15" t="s">
        <v>174</v>
      </c>
      <c r="D21" s="15"/>
      <c r="E21" t="s">
        <v>140</v>
      </c>
      <c r="F21" s="37"/>
      <c r="G21" s="6">
        <f t="shared" si="1"/>
        <v>0</v>
      </c>
      <c r="H21" s="7">
        <f>$C$20-SUM($G$8:$G21)</f>
        <v>0</v>
      </c>
    </row>
    <row r="22" spans="2:15" x14ac:dyDescent="0.25">
      <c r="C22" s="4"/>
      <c r="D22" s="4"/>
      <c r="E22" t="s">
        <v>141</v>
      </c>
      <c r="F22" s="37"/>
      <c r="G22" s="6">
        <f t="shared" si="1"/>
        <v>0</v>
      </c>
      <c r="H22" s="7">
        <f>$C$20-SUM($G$8:$G22)</f>
        <v>0</v>
      </c>
    </row>
    <row r="23" spans="2:15" x14ac:dyDescent="0.25">
      <c r="B23" s="1" t="s">
        <v>29</v>
      </c>
      <c r="C23" s="4"/>
      <c r="D23" s="4"/>
      <c r="E23" t="s">
        <v>142</v>
      </c>
      <c r="F23" s="37"/>
      <c r="G23" s="6">
        <f t="shared" si="1"/>
        <v>0</v>
      </c>
      <c r="H23" s="7">
        <f>$C$20-SUM($G$8:$G23)</f>
        <v>0</v>
      </c>
    </row>
    <row r="24" spans="2:15" x14ac:dyDescent="0.25">
      <c r="B24" s="1" t="s">
        <v>158</v>
      </c>
      <c r="C24" s="10"/>
      <c r="D24" s="10"/>
      <c r="E24" t="s">
        <v>143</v>
      </c>
      <c r="F24" s="37"/>
      <c r="G24" s="6">
        <f t="shared" si="1"/>
        <v>0</v>
      </c>
      <c r="H24" s="7">
        <f>$C$20-SUM($G$8:$G24)</f>
        <v>0</v>
      </c>
    </row>
    <row r="25" spans="2:15" x14ac:dyDescent="0.25">
      <c r="B25" s="1" t="s">
        <v>33</v>
      </c>
      <c r="C25" s="4"/>
      <c r="D25" s="10"/>
      <c r="E25" t="s">
        <v>144</v>
      </c>
      <c r="F25" s="37"/>
      <c r="G25" s="6">
        <f t="shared" si="1"/>
        <v>0</v>
      </c>
      <c r="H25" s="7">
        <f>$C$20-SUM($G$8:$G25)</f>
        <v>0</v>
      </c>
    </row>
    <row r="26" spans="2:15" x14ac:dyDescent="0.25">
      <c r="B26" s="1" t="s">
        <v>133</v>
      </c>
      <c r="C26" s="4"/>
      <c r="D26" s="4"/>
      <c r="E26" t="s">
        <v>145</v>
      </c>
      <c r="F26" s="37"/>
      <c r="G26" s="6">
        <f t="shared" si="1"/>
        <v>0</v>
      </c>
      <c r="H26" s="7">
        <f>$C$20-SUM($G$8:$G26)</f>
        <v>0</v>
      </c>
    </row>
    <row r="27" spans="2:15" x14ac:dyDescent="0.25">
      <c r="B27" s="1" t="s">
        <v>37</v>
      </c>
      <c r="C27" s="15"/>
      <c r="D27" s="16"/>
      <c r="E27" t="s">
        <v>146</v>
      </c>
      <c r="F27" s="37"/>
      <c r="G27" s="6">
        <f t="shared" si="1"/>
        <v>0</v>
      </c>
      <c r="H27" s="7">
        <f>$C$20-SUM($G$8:$G27)</f>
        <v>0</v>
      </c>
    </row>
    <row r="28" spans="2:15" x14ac:dyDescent="0.25">
      <c r="B28" s="1" t="s">
        <v>81</v>
      </c>
      <c r="E28" t="s">
        <v>147</v>
      </c>
      <c r="F28" s="37"/>
      <c r="G28" s="6">
        <f t="shared" si="1"/>
        <v>0</v>
      </c>
      <c r="H28" s="7">
        <f>$C$20-SUM($G$8:$G28)</f>
        <v>0</v>
      </c>
    </row>
    <row r="29" spans="2:15" x14ac:dyDescent="0.25">
      <c r="E29" t="s">
        <v>148</v>
      </c>
      <c r="F29" s="37"/>
      <c r="G29" s="6">
        <f t="shared" si="1"/>
        <v>0</v>
      </c>
      <c r="H29" s="7">
        <f>$C$20-SUM($G$8:$G29)</f>
        <v>0</v>
      </c>
    </row>
    <row r="30" spans="2:15" x14ac:dyDescent="0.25">
      <c r="E30" t="s">
        <v>149</v>
      </c>
      <c r="F30" s="37"/>
      <c r="G30" s="6">
        <f t="shared" si="1"/>
        <v>0</v>
      </c>
      <c r="H30" s="7">
        <f>$C$20-SUM($G$8:$G30)</f>
        <v>0</v>
      </c>
    </row>
    <row r="31" spans="2:15" x14ac:dyDescent="0.25">
      <c r="E31" t="s">
        <v>150</v>
      </c>
      <c r="F31" s="37"/>
      <c r="G31" s="6">
        <f t="shared" si="1"/>
        <v>0</v>
      </c>
      <c r="H31" s="7">
        <f>$C$20-SUM($G$8:$G31)</f>
        <v>0</v>
      </c>
    </row>
    <row r="32" spans="2:15" x14ac:dyDescent="0.25">
      <c r="E32" t="s">
        <v>151</v>
      </c>
      <c r="F32" s="37"/>
      <c r="G32" s="6">
        <f t="shared" si="1"/>
        <v>0</v>
      </c>
      <c r="H32" s="7">
        <f>$C$20-SUM($G$8:$G32)</f>
        <v>0</v>
      </c>
    </row>
    <row r="33" spans="5:8" x14ac:dyDescent="0.25">
      <c r="E33" t="s">
        <v>152</v>
      </c>
      <c r="F33" s="37"/>
      <c r="G33" s="6">
        <f t="shared" si="1"/>
        <v>0</v>
      </c>
      <c r="H33" s="7">
        <f>$C$20-SUM($G$8:$G33)</f>
        <v>0</v>
      </c>
    </row>
    <row r="34" spans="5:8" x14ac:dyDescent="0.25">
      <c r="E34" t="s">
        <v>153</v>
      </c>
      <c r="F34" s="37"/>
      <c r="G34" s="6">
        <f t="shared" si="1"/>
        <v>0</v>
      </c>
      <c r="H34" s="7">
        <f>$C$20-SUM($G$8:$G34)</f>
        <v>0</v>
      </c>
    </row>
    <row r="35" spans="5:8" x14ac:dyDescent="0.25">
      <c r="E35" t="s">
        <v>154</v>
      </c>
      <c r="F35" s="37"/>
      <c r="G35" s="6">
        <f t="shared" si="1"/>
        <v>0</v>
      </c>
      <c r="H35" s="7">
        <f>$C$20-SUM($G$8:$G35)</f>
        <v>0</v>
      </c>
    </row>
    <row r="36" spans="5:8" x14ac:dyDescent="0.25">
      <c r="E36" t="s">
        <v>159</v>
      </c>
      <c r="F36" s="39"/>
      <c r="G36" s="32">
        <f t="shared" si="1"/>
        <v>0</v>
      </c>
      <c r="H36" s="7">
        <f>$C$20-SUM($G$8:$G36)</f>
        <v>0</v>
      </c>
    </row>
    <row r="37" spans="5:8" x14ac:dyDescent="0.25">
      <c r="E37" t="s">
        <v>160</v>
      </c>
      <c r="F37" s="39"/>
      <c r="G37" s="32">
        <f t="shared" si="1"/>
        <v>0</v>
      </c>
      <c r="H37" s="7">
        <f>$C$20-SUM($G$8:$G37)</f>
        <v>0</v>
      </c>
    </row>
    <row r="38" spans="5:8" x14ac:dyDescent="0.25">
      <c r="E38" t="s">
        <v>161</v>
      </c>
      <c r="F38" s="39"/>
      <c r="G38" s="32">
        <f t="shared" si="1"/>
        <v>0</v>
      </c>
      <c r="H38" s="7">
        <f>$C$20-SUM($G$8:$G38)</f>
        <v>0</v>
      </c>
    </row>
    <row r="39" spans="5:8" x14ac:dyDescent="0.25">
      <c r="E39" t="s">
        <v>162</v>
      </c>
      <c r="F39" s="39"/>
      <c r="G39" s="32">
        <f t="shared" si="1"/>
        <v>0</v>
      </c>
      <c r="H39" s="7">
        <f>$C$20-SUM($G$8:$G39)</f>
        <v>0</v>
      </c>
    </row>
    <row r="40" spans="5:8" x14ac:dyDescent="0.25">
      <c r="E40" t="s">
        <v>163</v>
      </c>
      <c r="F40" s="39"/>
      <c r="G40" s="32">
        <f t="shared" si="1"/>
        <v>0</v>
      </c>
      <c r="H40" s="7">
        <f>$C$20-SUM($G$8:$G40)</f>
        <v>0</v>
      </c>
    </row>
    <row r="41" spans="5:8" x14ac:dyDescent="0.25">
      <c r="E41" t="s">
        <v>164</v>
      </c>
      <c r="F41" s="39"/>
      <c r="G41" s="32">
        <f t="shared" si="1"/>
        <v>0</v>
      </c>
      <c r="H41" s="7">
        <f>$C$20-SUM($G$8:$G41)</f>
        <v>0</v>
      </c>
    </row>
    <row r="42" spans="5:8" x14ac:dyDescent="0.25">
      <c r="E42" t="s">
        <v>165</v>
      </c>
      <c r="F42" s="39"/>
      <c r="G42" s="32">
        <f t="shared" si="1"/>
        <v>0</v>
      </c>
      <c r="H42" s="7">
        <f>$C$20-SUM($G$8:$G42)</f>
        <v>0</v>
      </c>
    </row>
    <row r="43" spans="5:8" x14ac:dyDescent="0.25">
      <c r="E43" t="s">
        <v>166</v>
      </c>
      <c r="F43" s="39"/>
      <c r="G43" s="32">
        <f t="shared" si="1"/>
        <v>0</v>
      </c>
      <c r="H43" s="7">
        <f>$C$20-SUM($G$8:$G43)</f>
        <v>0</v>
      </c>
    </row>
    <row r="44" spans="5:8" x14ac:dyDescent="0.25">
      <c r="E44" t="s">
        <v>167</v>
      </c>
      <c r="F44" s="39"/>
      <c r="G44" s="32">
        <f t="shared" si="1"/>
        <v>0</v>
      </c>
      <c r="H44" s="7">
        <f>$C$20-SUM($G$8:$G44)</f>
        <v>0</v>
      </c>
    </row>
    <row r="45" spans="5:8" x14ac:dyDescent="0.25">
      <c r="E45" t="s">
        <v>168</v>
      </c>
      <c r="F45" s="39"/>
      <c r="G45" s="32">
        <f t="shared" si="1"/>
        <v>0</v>
      </c>
      <c r="H45" s="7">
        <f>$C$20-SUM($G$8:$G45)</f>
        <v>0</v>
      </c>
    </row>
    <row r="46" spans="5:8" x14ac:dyDescent="0.25">
      <c r="E46" t="s">
        <v>169</v>
      </c>
      <c r="F46" s="39"/>
      <c r="G46" s="32">
        <f t="shared" si="1"/>
        <v>0</v>
      </c>
      <c r="H46" s="7">
        <f>$C$20-SUM($G$8:$G46)</f>
        <v>0</v>
      </c>
    </row>
    <row r="47" spans="5:8" x14ac:dyDescent="0.25">
      <c r="E47" t="s">
        <v>170</v>
      </c>
      <c r="F47" s="39"/>
      <c r="G47" s="32">
        <f t="shared" si="1"/>
        <v>0</v>
      </c>
      <c r="H47" s="7">
        <f>$C$20-SUM($G$8:$G47)</f>
        <v>0</v>
      </c>
    </row>
  </sheetData>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4F1A0-F977-43F2-BBB6-7F6F172D3906}">
  <dimension ref="B2:O27"/>
  <sheetViews>
    <sheetView workbookViewId="0">
      <selection activeCell="B19" sqref="B19"/>
    </sheetView>
  </sheetViews>
  <sheetFormatPr defaultRowHeight="15" x14ac:dyDescent="0.25"/>
  <cols>
    <col min="2" max="2" width="36.140625" customWidth="1"/>
    <col min="3" max="4" width="14.28515625" customWidth="1"/>
    <col min="5" max="5" width="16.7109375" customWidth="1"/>
    <col min="6" max="6" width="19" customWidth="1"/>
    <col min="7" max="7" width="24.140625" customWidth="1"/>
    <col min="8" max="8" width="21.85546875" customWidth="1"/>
    <col min="9" max="9" width="10.140625" customWidth="1"/>
    <col min="10" max="10" width="23.140625" customWidth="1"/>
    <col min="11" max="11" width="19.28515625" customWidth="1"/>
    <col min="12" max="12" width="22.85546875" customWidth="1"/>
  </cols>
  <sheetData>
    <row r="2" spans="2:15" ht="18.75" x14ac:dyDescent="0.3">
      <c r="B2" s="29" t="s">
        <v>65</v>
      </c>
      <c r="F2" s="33" t="s">
        <v>190</v>
      </c>
    </row>
    <row r="3" spans="2:15" x14ac:dyDescent="0.25">
      <c r="B3" t="s">
        <v>76</v>
      </c>
    </row>
    <row r="4" spans="2:15" x14ac:dyDescent="0.25">
      <c r="E4" t="s">
        <v>77</v>
      </c>
      <c r="G4">
        <f>C5</f>
        <v>0</v>
      </c>
      <c r="K4" t="s">
        <v>188</v>
      </c>
    </row>
    <row r="5" spans="2:15" x14ac:dyDescent="0.25">
      <c r="B5" t="s">
        <v>75</v>
      </c>
      <c r="F5" t="s">
        <v>98</v>
      </c>
      <c r="G5" s="20">
        <f>SUM(Table241015[Depreciation Deduction])</f>
        <v>0</v>
      </c>
      <c r="K5" s="42">
        <f>SUM(Table241015[Your Deduction])</f>
        <v>0</v>
      </c>
    </row>
    <row r="6" spans="2:15" ht="22.5" customHeight="1" x14ac:dyDescent="0.25">
      <c r="B6" s="1" t="s">
        <v>1</v>
      </c>
      <c r="C6" s="2"/>
      <c r="D6" s="2"/>
      <c r="E6" t="s">
        <v>2</v>
      </c>
      <c r="F6" s="3" t="s">
        <v>3</v>
      </c>
      <c r="G6" t="s">
        <v>100</v>
      </c>
      <c r="H6" t="s">
        <v>101</v>
      </c>
      <c r="I6" t="s">
        <v>99</v>
      </c>
      <c r="J6" t="s">
        <v>179</v>
      </c>
      <c r="K6" t="s">
        <v>180</v>
      </c>
      <c r="L6" t="s">
        <v>181</v>
      </c>
    </row>
    <row r="7" spans="2:15" x14ac:dyDescent="0.25">
      <c r="B7" t="s">
        <v>7</v>
      </c>
      <c r="C7" s="4">
        <f>C5</f>
        <v>0</v>
      </c>
      <c r="D7" s="4"/>
      <c r="E7" t="s">
        <v>9</v>
      </c>
      <c r="F7" s="5">
        <v>0</v>
      </c>
      <c r="G7" s="6">
        <f>$F7*$C$19</f>
        <v>0</v>
      </c>
      <c r="H7" s="7">
        <f>$C$19-SUM($G$7:$G7)</f>
        <v>0</v>
      </c>
      <c r="J7" s="6">
        <v>0</v>
      </c>
      <c r="K7" s="6">
        <f>IF(Table241015[[#This Row],[Maximum Deduction]]&gt;Table241015[[#This Row],[Depreciation Deduction]],Table241015[[#This Row],[Depreciation Deduction]],Table241015[[#This Row],[Maximum Deduction]])</f>
        <v>0</v>
      </c>
      <c r="L7" s="7">
        <f>$C$19-SUM($K$7:$K7)</f>
        <v>0</v>
      </c>
    </row>
    <row r="8" spans="2:15" x14ac:dyDescent="0.25">
      <c r="B8" t="s">
        <v>10</v>
      </c>
      <c r="C8" s="8">
        <v>0</v>
      </c>
      <c r="D8" s="8"/>
      <c r="E8" t="s">
        <v>11</v>
      </c>
      <c r="F8" s="5">
        <v>0</v>
      </c>
      <c r="G8" s="6">
        <f t="shared" ref="G8:G11" si="0">$F8*$C$19</f>
        <v>0</v>
      </c>
      <c r="H8" s="7">
        <f>$C$19-SUM($G$7:$G8)</f>
        <v>0</v>
      </c>
      <c r="J8" s="6">
        <v>0</v>
      </c>
      <c r="K8" s="6">
        <f>IF(Table241015[[#This Row],[Maximum Deduction]]&gt;Table241015[[#This Row],[Depreciation Deduction]],Table241015[[#This Row],[Depreciation Deduction]],Table241015[[#This Row],[Maximum Deduction]])</f>
        <v>0</v>
      </c>
      <c r="L8" s="7">
        <f>$C$19-SUM($K$7:$K8)</f>
        <v>0</v>
      </c>
    </row>
    <row r="9" spans="2:15" x14ac:dyDescent="0.25">
      <c r="B9" t="s">
        <v>12</v>
      </c>
      <c r="C9" s="2"/>
      <c r="D9" s="2"/>
      <c r="E9" t="s">
        <v>13</v>
      </c>
      <c r="F9" s="5">
        <v>0</v>
      </c>
      <c r="G9" s="6">
        <f t="shared" si="0"/>
        <v>0</v>
      </c>
      <c r="H9" s="7">
        <f>$C$19-SUM($G$7:$G9)</f>
        <v>0</v>
      </c>
      <c r="J9" s="6">
        <v>0</v>
      </c>
      <c r="K9" s="6">
        <f>IF(Table241015[[#This Row],[Maximum Deduction]]&gt;Table241015[[#This Row],[Depreciation Deduction]],Table241015[[#This Row],[Depreciation Deduction]],Table241015[[#This Row],[Maximum Deduction]])</f>
        <v>0</v>
      </c>
      <c r="L9" s="7">
        <f>$C$19-SUM($K$7:$K9)</f>
        <v>0</v>
      </c>
    </row>
    <row r="10" spans="2:15" x14ac:dyDescent="0.25">
      <c r="B10" s="3" t="s">
        <v>14</v>
      </c>
      <c r="C10" s="9">
        <v>0</v>
      </c>
      <c r="D10" s="9"/>
      <c r="E10" t="s">
        <v>15</v>
      </c>
      <c r="F10" s="5">
        <v>0</v>
      </c>
      <c r="G10" s="6">
        <f t="shared" si="0"/>
        <v>0</v>
      </c>
      <c r="H10" s="7">
        <f>$C$19-SUM($G$7:$G10)</f>
        <v>0</v>
      </c>
      <c r="J10" s="6">
        <v>0</v>
      </c>
      <c r="K10" s="6">
        <f>IF(Table241015[[#This Row],[Maximum Deduction]]&gt;Table241015[[#This Row],[Depreciation Deduction]],Table241015[[#This Row],[Depreciation Deduction]],Table241015[[#This Row],[Maximum Deduction]])</f>
        <v>0</v>
      </c>
      <c r="L10" s="7">
        <f>$C$19-SUM($K$7:$K10)</f>
        <v>0</v>
      </c>
    </row>
    <row r="11" spans="2:15" x14ac:dyDescent="0.25">
      <c r="B11" s="3" t="s">
        <v>16</v>
      </c>
      <c r="C11" s="10">
        <v>0</v>
      </c>
      <c r="D11" s="10"/>
      <c r="E11" t="s">
        <v>17</v>
      </c>
      <c r="F11" s="5">
        <v>0</v>
      </c>
      <c r="G11" s="6">
        <f t="shared" si="0"/>
        <v>0</v>
      </c>
      <c r="H11" s="7">
        <f>$C$19-SUM($G$7:$G11)</f>
        <v>0</v>
      </c>
      <c r="J11" s="6">
        <v>0</v>
      </c>
      <c r="K11" s="6">
        <f>IF(Table241015[[#This Row],[Maximum Deduction]]&gt;Table241015[[#This Row],[Depreciation Deduction]],Table241015[[#This Row],[Depreciation Deduction]],Table241015[[#This Row],[Maximum Deduction]])</f>
        <v>0</v>
      </c>
      <c r="L11" s="7">
        <f>$C$19-SUM($K$7:$K11)</f>
        <v>0</v>
      </c>
    </row>
    <row r="12" spans="2:15" x14ac:dyDescent="0.25">
      <c r="B12" t="s">
        <v>18</v>
      </c>
      <c r="C12" s="10">
        <v>0</v>
      </c>
      <c r="D12" s="10"/>
      <c r="E12" t="s">
        <v>19</v>
      </c>
      <c r="F12" s="5">
        <v>0</v>
      </c>
      <c r="G12" s="6">
        <f>$F12*$C$19</f>
        <v>0</v>
      </c>
      <c r="H12" s="7">
        <f>$C$19-SUM($G$7:$G12)</f>
        <v>0</v>
      </c>
      <c r="J12" s="6">
        <v>0</v>
      </c>
      <c r="K12" s="6">
        <f>IF(Table241015[[#This Row],[Maximum Deduction]]&gt;Table241015[[#This Row],[Depreciation Deduction]],Table241015[[#This Row],[Depreciation Deduction]],Table241015[[#This Row],[Maximum Deduction]])</f>
        <v>0</v>
      </c>
      <c r="L12" s="7">
        <f>$C$19-SUM($K$7:$K12)</f>
        <v>0</v>
      </c>
    </row>
    <row r="13" spans="2:15" x14ac:dyDescent="0.25">
      <c r="B13" t="s">
        <v>20</v>
      </c>
      <c r="C13" s="8">
        <v>0</v>
      </c>
      <c r="D13" s="8"/>
      <c r="F13" s="5"/>
    </row>
    <row r="14" spans="2:15" x14ac:dyDescent="0.25">
      <c r="B14" s="3" t="s">
        <v>22</v>
      </c>
      <c r="C14" s="8">
        <f>C13*C10</f>
        <v>0</v>
      </c>
      <c r="D14" s="8"/>
      <c r="F14" s="5"/>
    </row>
    <row r="15" spans="2:15" x14ac:dyDescent="0.25">
      <c r="B15" s="3" t="s">
        <v>24</v>
      </c>
      <c r="C15" s="8">
        <f>C13*SUM(C10:C11)</f>
        <v>0</v>
      </c>
      <c r="D15" s="8"/>
      <c r="F15" s="3"/>
    </row>
    <row r="16" spans="2:15" x14ac:dyDescent="0.25">
      <c r="C16" s="4"/>
      <c r="D16" s="4"/>
      <c r="F16" s="3"/>
      <c r="G16" s="12"/>
      <c r="I16" s="7"/>
      <c r="J16" s="7"/>
      <c r="K16" s="7"/>
      <c r="L16" s="7"/>
      <c r="M16" s="7"/>
      <c r="N16" s="7"/>
      <c r="O16" s="7"/>
    </row>
    <row r="17" spans="2:15" x14ac:dyDescent="0.25">
      <c r="B17" s="3" t="s">
        <v>80</v>
      </c>
      <c r="C17" s="8">
        <v>0</v>
      </c>
      <c r="D17" s="8"/>
      <c r="F17" s="3"/>
      <c r="G17" s="12"/>
      <c r="I17" s="7"/>
      <c r="J17" s="7"/>
      <c r="K17" s="7"/>
      <c r="L17" s="7"/>
      <c r="M17" s="7"/>
      <c r="N17" s="7"/>
      <c r="O17" s="7"/>
    </row>
    <row r="18" spans="2:15" x14ac:dyDescent="0.25">
      <c r="B18" s="3" t="s">
        <v>26</v>
      </c>
      <c r="C18" s="40">
        <v>0</v>
      </c>
      <c r="D18" s="4"/>
      <c r="F18" s="3"/>
      <c r="G18" s="12"/>
      <c r="I18" s="7"/>
      <c r="J18" s="7"/>
      <c r="K18" s="7"/>
      <c r="L18" s="7"/>
      <c r="M18" s="7"/>
      <c r="N18" s="7"/>
      <c r="O18" s="7"/>
    </row>
    <row r="19" spans="2:15" x14ac:dyDescent="0.25">
      <c r="B19" s="3" t="s">
        <v>192</v>
      </c>
      <c r="C19" s="13">
        <f>C15-SUM(C17:C18)</f>
        <v>0</v>
      </c>
      <c r="D19" s="13"/>
      <c r="F19" s="3"/>
      <c r="G19" s="12"/>
    </row>
    <row r="20" spans="2:15" x14ac:dyDescent="0.25">
      <c r="B20" s="14" t="s">
        <v>28</v>
      </c>
      <c r="C20" s="15"/>
      <c r="D20" s="15"/>
      <c r="F20" s="3"/>
      <c r="G20" s="12"/>
    </row>
    <row r="21" spans="2:15" x14ac:dyDescent="0.25">
      <c r="C21" s="4"/>
      <c r="D21" s="4"/>
      <c r="G21" s="12"/>
    </row>
    <row r="22" spans="2:15" x14ac:dyDescent="0.25">
      <c r="B22" s="1" t="s">
        <v>29</v>
      </c>
      <c r="C22" s="4"/>
      <c r="D22" s="4"/>
      <c r="G22" s="12"/>
    </row>
    <row r="23" spans="2:15" x14ac:dyDescent="0.25">
      <c r="B23" s="1" t="s">
        <v>94</v>
      </c>
      <c r="C23" s="30"/>
      <c r="D23" s="10"/>
      <c r="G23" s="12"/>
    </row>
    <row r="24" spans="2:15" x14ac:dyDescent="0.25">
      <c r="B24" s="1" t="s">
        <v>33</v>
      </c>
      <c r="C24" s="30"/>
      <c r="D24" s="10"/>
      <c r="G24" s="12"/>
    </row>
    <row r="25" spans="2:15" x14ac:dyDescent="0.25">
      <c r="B25" s="1" t="s">
        <v>35</v>
      </c>
      <c r="C25" s="4"/>
      <c r="D25" s="4"/>
    </row>
    <row r="26" spans="2:15" x14ac:dyDescent="0.25">
      <c r="B26" s="1" t="s">
        <v>37</v>
      </c>
      <c r="C26" s="16"/>
      <c r="D26" s="16"/>
    </row>
    <row r="27" spans="2:15" x14ac:dyDescent="0.25">
      <c r="B27" s="1" t="s">
        <v>81</v>
      </c>
      <c r="C27" s="4"/>
    </row>
  </sheetData>
  <pageMargins left="0.7" right="0.7" top="0.75" bottom="0.75" header="0.3" footer="0.3"/>
  <pageSetup orientation="portrait" verticalDpi="0" r:id="rId1"/>
  <headerFooter>
    <oddFooter>&amp;Lhttps://liberdownload.com&amp;RLiberman Consulting L.L.C.</oddFooter>
  </headerFooter>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87C64-8D76-47E1-9541-7CD3B2EBD9C6}">
  <dimension ref="B2:O28"/>
  <sheetViews>
    <sheetView topLeftCell="A2" workbookViewId="0">
      <selection activeCell="B20" sqref="B20"/>
    </sheetView>
  </sheetViews>
  <sheetFormatPr defaultRowHeight="15" x14ac:dyDescent="0.25"/>
  <cols>
    <col min="2" max="2" width="36.140625" customWidth="1"/>
    <col min="3" max="4" width="14.28515625" customWidth="1"/>
    <col min="5" max="5" width="16.7109375" customWidth="1"/>
    <col min="6" max="6" width="19" customWidth="1"/>
    <col min="7" max="7" width="24.140625" customWidth="1"/>
    <col min="8" max="8" width="21.85546875" customWidth="1"/>
    <col min="9" max="9" width="10.140625" customWidth="1"/>
    <col min="10" max="10" width="23.140625" customWidth="1"/>
    <col min="11" max="11" width="19.28515625" customWidth="1"/>
    <col min="12" max="12" width="22.85546875" customWidth="1"/>
  </cols>
  <sheetData>
    <row r="2" spans="2:15" ht="18.75" x14ac:dyDescent="0.3">
      <c r="B2" s="29" t="s">
        <v>65</v>
      </c>
      <c r="F2" s="33" t="s">
        <v>189</v>
      </c>
    </row>
    <row r="3" spans="2:15" x14ac:dyDescent="0.25">
      <c r="B3" t="s">
        <v>76</v>
      </c>
    </row>
    <row r="4" spans="2:15" x14ac:dyDescent="0.25">
      <c r="E4" t="s">
        <v>77</v>
      </c>
      <c r="G4">
        <f>C5</f>
        <v>0</v>
      </c>
      <c r="K4" t="s">
        <v>186</v>
      </c>
    </row>
    <row r="5" spans="2:15" x14ac:dyDescent="0.25">
      <c r="B5" t="s">
        <v>75</v>
      </c>
      <c r="F5" t="s">
        <v>98</v>
      </c>
      <c r="G5" s="20">
        <f>SUM(Table24101516[Depreciation Deduction])</f>
        <v>0</v>
      </c>
      <c r="K5" s="41">
        <f>SUM(Table24101516[Your Deduction])</f>
        <v>0</v>
      </c>
    </row>
    <row r="6" spans="2:15" ht="22.5" customHeight="1" x14ac:dyDescent="0.25">
      <c r="B6" s="1" t="s">
        <v>1</v>
      </c>
      <c r="C6" s="2"/>
      <c r="D6" s="2"/>
      <c r="E6" t="s">
        <v>2</v>
      </c>
      <c r="F6" s="3" t="s">
        <v>3</v>
      </c>
      <c r="G6" t="s">
        <v>100</v>
      </c>
      <c r="H6" t="s">
        <v>101</v>
      </c>
      <c r="I6" t="s">
        <v>99</v>
      </c>
      <c r="J6" t="s">
        <v>179</v>
      </c>
      <c r="K6" t="s">
        <v>180</v>
      </c>
      <c r="L6" t="s">
        <v>181</v>
      </c>
    </row>
    <row r="7" spans="2:15" x14ac:dyDescent="0.25">
      <c r="B7" t="s">
        <v>7</v>
      </c>
      <c r="C7" s="4">
        <f>C5</f>
        <v>0</v>
      </c>
      <c r="D7" s="4"/>
      <c r="E7" t="s">
        <v>9</v>
      </c>
      <c r="F7" s="5">
        <v>0</v>
      </c>
      <c r="G7" s="6">
        <f>$F7*$C$20</f>
        <v>0</v>
      </c>
      <c r="H7" s="7">
        <f>$C$20-SUM($G$7:$G7)</f>
        <v>0</v>
      </c>
      <c r="J7" s="6">
        <f>10100*$C$13</f>
        <v>0</v>
      </c>
      <c r="K7" s="6">
        <f>IF(Table24101516[[#This Row],[Maximum Deduction]]&gt;Table24101516[[#This Row],[Depreciation Deduction]],Table24101516[[#This Row],[Depreciation Deduction]],Table24101516[[#This Row],[Maximum Deduction]])</f>
        <v>0</v>
      </c>
      <c r="L7" s="7">
        <f>$C$20-SUM($K$7:$K7)</f>
        <v>0</v>
      </c>
    </row>
    <row r="8" spans="2:15" x14ac:dyDescent="0.25">
      <c r="B8" t="s">
        <v>10</v>
      </c>
      <c r="C8" s="8">
        <v>0</v>
      </c>
      <c r="D8" s="8"/>
      <c r="E8" t="s">
        <v>11</v>
      </c>
      <c r="F8" s="5">
        <v>0</v>
      </c>
      <c r="G8" s="6">
        <f t="shared" ref="G8:G11" si="0">$F8*$C$20</f>
        <v>0</v>
      </c>
      <c r="H8" s="7">
        <f>$C$20-SUM($G$7:$G8)</f>
        <v>0</v>
      </c>
      <c r="J8" s="6">
        <f t="shared" ref="J8" si="1">16100*$C$13</f>
        <v>0</v>
      </c>
      <c r="K8" s="6">
        <f>IF(Table24101516[[#This Row],[Maximum Deduction]]&gt;Table24101516[[#This Row],[Depreciation Deduction]],Table24101516[[#This Row],[Depreciation Deduction]],Table24101516[[#This Row],[Maximum Deduction]])</f>
        <v>0</v>
      </c>
      <c r="L8" s="7">
        <f>$C$20-SUM($K$7:$K8)</f>
        <v>0</v>
      </c>
    </row>
    <row r="9" spans="2:15" x14ac:dyDescent="0.25">
      <c r="B9" t="s">
        <v>12</v>
      </c>
      <c r="C9" s="2"/>
      <c r="D9" s="2"/>
      <c r="E9" t="s">
        <v>13</v>
      </c>
      <c r="F9" s="5">
        <v>0</v>
      </c>
      <c r="G9" s="6">
        <f t="shared" si="0"/>
        <v>0</v>
      </c>
      <c r="H9" s="7">
        <f>$C$20-SUM($G$7:$G9)</f>
        <v>0</v>
      </c>
      <c r="J9" s="6">
        <f>9700*$C$13</f>
        <v>0</v>
      </c>
      <c r="K9" s="6">
        <f>IF(Table24101516[[#This Row],[Maximum Deduction]]&gt;Table24101516[[#This Row],[Depreciation Deduction]],Table24101516[[#This Row],[Depreciation Deduction]],Table24101516[[#This Row],[Maximum Deduction]])</f>
        <v>0</v>
      </c>
      <c r="L9" s="7">
        <f>$C$20-SUM($K$7:$K9)</f>
        <v>0</v>
      </c>
    </row>
    <row r="10" spans="2:15" x14ac:dyDescent="0.25">
      <c r="B10" s="3" t="s">
        <v>14</v>
      </c>
      <c r="C10" s="9">
        <v>0</v>
      </c>
      <c r="D10" s="9"/>
      <c r="E10" t="s">
        <v>15</v>
      </c>
      <c r="F10" s="5">
        <v>0</v>
      </c>
      <c r="G10" s="6">
        <f t="shared" si="0"/>
        <v>0</v>
      </c>
      <c r="H10" s="7">
        <f>$C$20-SUM($G$7:$G10)</f>
        <v>0</v>
      </c>
      <c r="J10" s="6">
        <f>5760*$C$13</f>
        <v>0</v>
      </c>
      <c r="K10" s="6">
        <f>IF(Table24101516[[#This Row],[Maximum Deduction]]&gt;Table24101516[[#This Row],[Depreciation Deduction]],Table24101516[[#This Row],[Depreciation Deduction]],Table24101516[[#This Row],[Maximum Deduction]])</f>
        <v>0</v>
      </c>
      <c r="L10" s="7">
        <f>$C$20-SUM($K$7:$K10)</f>
        <v>0</v>
      </c>
    </row>
    <row r="11" spans="2:15" x14ac:dyDescent="0.25">
      <c r="B11" s="3" t="s">
        <v>16</v>
      </c>
      <c r="C11" s="10">
        <v>0</v>
      </c>
      <c r="D11" s="10"/>
      <c r="E11" t="s">
        <v>17</v>
      </c>
      <c r="F11" s="5">
        <v>0</v>
      </c>
      <c r="G11" s="6">
        <f t="shared" si="0"/>
        <v>0</v>
      </c>
      <c r="H11" s="7">
        <f>$C$20-SUM($G$7:$G11)</f>
        <v>0</v>
      </c>
      <c r="J11" s="6">
        <f t="shared" ref="J11:J12" si="2">5760*$C$13</f>
        <v>0</v>
      </c>
      <c r="K11" s="6">
        <f>IF(Table24101516[[#This Row],[Maximum Deduction]]&gt;Table24101516[[#This Row],[Depreciation Deduction]],Table24101516[[#This Row],[Depreciation Deduction]],Table24101516[[#This Row],[Maximum Deduction]])</f>
        <v>0</v>
      </c>
      <c r="L11" s="7">
        <f>$C$20-SUM($K$7:$K11)</f>
        <v>0</v>
      </c>
    </row>
    <row r="12" spans="2:15" x14ac:dyDescent="0.25">
      <c r="B12" t="s">
        <v>18</v>
      </c>
      <c r="C12" s="10">
        <v>0</v>
      </c>
      <c r="D12" s="10"/>
      <c r="E12" t="s">
        <v>19</v>
      </c>
      <c r="F12" s="5">
        <v>0</v>
      </c>
      <c r="G12" s="6">
        <f>$F12*$C$20</f>
        <v>0</v>
      </c>
      <c r="H12" s="7">
        <f>$C$20-SUM($G$7:$G12)</f>
        <v>0</v>
      </c>
      <c r="J12" s="6">
        <f t="shared" si="2"/>
        <v>0</v>
      </c>
      <c r="K12" s="6">
        <f>IF(Table24101516[[#This Row],[Maximum Deduction]]&gt;Table24101516[[#This Row],[Depreciation Deduction]],Table24101516[[#This Row],[Depreciation Deduction]],Table24101516[[#This Row],[Maximum Deduction]])</f>
        <v>0</v>
      </c>
      <c r="L12" s="7">
        <f>$C$20-SUM($K$7:$K12)</f>
        <v>0</v>
      </c>
    </row>
    <row r="13" spans="2:15" x14ac:dyDescent="0.25">
      <c r="B13" s="3" t="s">
        <v>185</v>
      </c>
      <c r="C13" s="10">
        <f>SUM(C10:C11)</f>
        <v>0</v>
      </c>
      <c r="D13" s="8"/>
      <c r="F13" s="5"/>
    </row>
    <row r="14" spans="2:15" x14ac:dyDescent="0.25">
      <c r="B14" t="s">
        <v>20</v>
      </c>
      <c r="C14" s="8">
        <v>0</v>
      </c>
      <c r="D14" s="8"/>
      <c r="F14" s="5"/>
    </row>
    <row r="15" spans="2:15" x14ac:dyDescent="0.25">
      <c r="B15" s="3" t="s">
        <v>22</v>
      </c>
      <c r="C15" s="8">
        <f>C14*C10</f>
        <v>0</v>
      </c>
      <c r="D15" s="8"/>
      <c r="F15" s="3"/>
    </row>
    <row r="16" spans="2:15" x14ac:dyDescent="0.25">
      <c r="B16" s="3" t="s">
        <v>24</v>
      </c>
      <c r="C16" s="8">
        <f>C14*SUM(C10:C11)</f>
        <v>0</v>
      </c>
      <c r="D16" s="4"/>
      <c r="F16" s="3"/>
      <c r="G16" s="12"/>
      <c r="I16" s="7"/>
      <c r="J16" s="7"/>
      <c r="K16" s="7"/>
      <c r="L16" s="7"/>
      <c r="M16" s="7"/>
      <c r="N16" s="7"/>
      <c r="O16" s="7"/>
    </row>
    <row r="17" spans="2:15" x14ac:dyDescent="0.25">
      <c r="D17" s="4"/>
      <c r="F17" s="3"/>
      <c r="G17" s="12"/>
      <c r="I17" s="7"/>
      <c r="J17" s="7"/>
      <c r="K17" s="7"/>
      <c r="L17" s="7"/>
      <c r="M17" s="7"/>
      <c r="N17" s="7"/>
      <c r="O17" s="7"/>
    </row>
    <row r="18" spans="2:15" x14ac:dyDescent="0.25">
      <c r="B18" s="3" t="s">
        <v>80</v>
      </c>
      <c r="C18" s="8">
        <v>0</v>
      </c>
      <c r="D18" s="8"/>
      <c r="F18" s="3"/>
      <c r="G18" s="12"/>
      <c r="I18" s="7"/>
      <c r="J18" s="7"/>
      <c r="K18" s="7"/>
      <c r="L18" s="7"/>
      <c r="M18" s="7"/>
      <c r="N18" s="7"/>
      <c r="O18" s="7"/>
    </row>
    <row r="19" spans="2:15" x14ac:dyDescent="0.25">
      <c r="B19" s="3" t="s">
        <v>26</v>
      </c>
      <c r="C19" s="40">
        <v>0</v>
      </c>
      <c r="D19" s="4"/>
      <c r="F19" s="3"/>
      <c r="G19" s="12"/>
      <c r="I19" s="7"/>
      <c r="J19" s="7"/>
      <c r="K19" s="7"/>
      <c r="L19" s="7"/>
      <c r="M19" s="7"/>
      <c r="N19" s="7"/>
      <c r="O19" s="7"/>
    </row>
    <row r="20" spans="2:15" x14ac:dyDescent="0.25">
      <c r="B20" s="3" t="s">
        <v>192</v>
      </c>
      <c r="C20" s="13">
        <f>C16-SUM(C18:C19)</f>
        <v>0</v>
      </c>
      <c r="D20" s="13"/>
      <c r="F20" s="3"/>
      <c r="G20" s="12"/>
    </row>
    <row r="21" spans="2:15" x14ac:dyDescent="0.25">
      <c r="B21" s="14" t="s">
        <v>28</v>
      </c>
      <c r="C21" s="15"/>
      <c r="D21" s="15"/>
      <c r="F21" s="3"/>
      <c r="G21" s="12"/>
    </row>
    <row r="22" spans="2:15" x14ac:dyDescent="0.25">
      <c r="C22" s="4"/>
      <c r="D22" s="4"/>
      <c r="G22" s="12"/>
    </row>
    <row r="23" spans="2:15" x14ac:dyDescent="0.25">
      <c r="B23" s="1" t="s">
        <v>29</v>
      </c>
      <c r="C23" s="4"/>
      <c r="D23" s="4"/>
      <c r="G23" s="12"/>
    </row>
    <row r="24" spans="2:15" x14ac:dyDescent="0.25">
      <c r="B24" s="1" t="s">
        <v>94</v>
      </c>
      <c r="C24" s="30"/>
      <c r="D24" s="10"/>
      <c r="G24" s="12"/>
    </row>
    <row r="25" spans="2:15" x14ac:dyDescent="0.25">
      <c r="B25" s="1" t="s">
        <v>33</v>
      </c>
      <c r="C25" s="30"/>
      <c r="D25" s="10"/>
      <c r="G25" s="12"/>
    </row>
    <row r="26" spans="2:15" x14ac:dyDescent="0.25">
      <c r="B26" s="1" t="s">
        <v>35</v>
      </c>
      <c r="C26" s="4"/>
      <c r="D26" s="4"/>
    </row>
    <row r="27" spans="2:15" x14ac:dyDescent="0.25">
      <c r="B27" s="1" t="s">
        <v>37</v>
      </c>
      <c r="C27" s="16"/>
      <c r="D27" s="16"/>
    </row>
    <row r="28" spans="2:15" x14ac:dyDescent="0.25">
      <c r="B28" s="1" t="s">
        <v>81</v>
      </c>
      <c r="C28" s="4"/>
    </row>
  </sheetData>
  <pageMargins left="0.7" right="0.7" top="0.75" bottom="0.75" header="0.3" footer="0.3"/>
  <pageSetup orientation="portrait" verticalDpi="0" r:id="rId1"/>
  <headerFooter>
    <oddFooter>&amp;Lhttps://liberdownload.com&amp;RLiberman Consulting L.L.C.</oddFooter>
  </headerFooter>
  <legacy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4FFEB-75A9-4BEB-A887-0B7EF71FF6E6}">
  <dimension ref="B2:O27"/>
  <sheetViews>
    <sheetView tabSelected="1" workbookViewId="0">
      <selection activeCell="B4" sqref="B4"/>
    </sheetView>
  </sheetViews>
  <sheetFormatPr defaultRowHeight="15" x14ac:dyDescent="0.25"/>
  <cols>
    <col min="2" max="2" width="36.140625" customWidth="1"/>
    <col min="3" max="4" width="14.28515625" customWidth="1"/>
    <col min="5" max="5" width="16.7109375" customWidth="1"/>
    <col min="6" max="6" width="19" customWidth="1"/>
    <col min="7" max="7" width="24.140625" customWidth="1"/>
    <col min="8" max="8" width="21.85546875" customWidth="1"/>
    <col min="9" max="9" width="10.140625" customWidth="1"/>
  </cols>
  <sheetData>
    <row r="2" spans="2:15" ht="18.75" x14ac:dyDescent="0.3">
      <c r="B2" s="29" t="s">
        <v>65</v>
      </c>
    </row>
    <row r="3" spans="2:15" x14ac:dyDescent="0.25">
      <c r="B3" t="s">
        <v>76</v>
      </c>
      <c r="G3" t="s">
        <v>62</v>
      </c>
    </row>
    <row r="4" spans="2:15" x14ac:dyDescent="0.25">
      <c r="E4" t="s">
        <v>77</v>
      </c>
      <c r="G4">
        <f>C5</f>
        <v>0</v>
      </c>
    </row>
    <row r="5" spans="2:15" x14ac:dyDescent="0.25">
      <c r="B5" t="s">
        <v>75</v>
      </c>
      <c r="F5" t="s">
        <v>98</v>
      </c>
      <c r="G5" s="20">
        <f>SUM(Table24[Depreciation Deduction])</f>
        <v>0</v>
      </c>
    </row>
    <row r="6" spans="2:15" ht="22.5" customHeight="1" x14ac:dyDescent="0.25">
      <c r="B6" s="1" t="s">
        <v>1</v>
      </c>
      <c r="C6" s="2"/>
      <c r="D6" s="2"/>
      <c r="E6" t="s">
        <v>2</v>
      </c>
      <c r="F6" s="3" t="s">
        <v>3</v>
      </c>
      <c r="G6" t="s">
        <v>100</v>
      </c>
      <c r="H6" t="s">
        <v>101</v>
      </c>
      <c r="I6" t="s">
        <v>99</v>
      </c>
    </row>
    <row r="7" spans="2:15" x14ac:dyDescent="0.25">
      <c r="B7" t="s">
        <v>7</v>
      </c>
      <c r="C7" s="4">
        <f>C5</f>
        <v>0</v>
      </c>
      <c r="D7" s="4"/>
      <c r="E7" t="s">
        <v>9</v>
      </c>
      <c r="F7" s="5"/>
      <c r="G7" s="6">
        <f>$F7*$C$19</f>
        <v>0</v>
      </c>
      <c r="H7" s="7">
        <f>$C$19-SUM($G$7:$G7)</f>
        <v>0</v>
      </c>
    </row>
    <row r="8" spans="2:15" x14ac:dyDescent="0.25">
      <c r="B8" t="s">
        <v>10</v>
      </c>
      <c r="C8" s="8">
        <v>0</v>
      </c>
      <c r="D8" s="8"/>
      <c r="E8" t="s">
        <v>11</v>
      </c>
      <c r="F8" s="5"/>
      <c r="G8" s="6">
        <f t="shared" ref="G8:G11" si="0">$F8*$C$19</f>
        <v>0</v>
      </c>
      <c r="H8" s="7">
        <f>$C$19-SUM($G$7:$G8)</f>
        <v>0</v>
      </c>
    </row>
    <row r="9" spans="2:15" x14ac:dyDescent="0.25">
      <c r="B9" t="s">
        <v>12</v>
      </c>
      <c r="C9" s="2"/>
      <c r="D9" s="2"/>
      <c r="E9" t="s">
        <v>13</v>
      </c>
      <c r="F9" s="5"/>
      <c r="G9" s="6">
        <f t="shared" si="0"/>
        <v>0</v>
      </c>
      <c r="H9" s="7">
        <f>$C$19-SUM($G$7:$G9)</f>
        <v>0</v>
      </c>
    </row>
    <row r="10" spans="2:15" x14ac:dyDescent="0.25">
      <c r="B10" s="3" t="s">
        <v>14</v>
      </c>
      <c r="C10" s="9">
        <v>0</v>
      </c>
      <c r="D10" s="9"/>
      <c r="E10" t="s">
        <v>15</v>
      </c>
      <c r="F10" s="5"/>
      <c r="G10" s="6">
        <f t="shared" si="0"/>
        <v>0</v>
      </c>
      <c r="H10" s="7">
        <f>$C$19-SUM($G$7:$G10)</f>
        <v>0</v>
      </c>
    </row>
    <row r="11" spans="2:15" x14ac:dyDescent="0.25">
      <c r="B11" s="3" t="s">
        <v>16</v>
      </c>
      <c r="C11" s="10">
        <v>0</v>
      </c>
      <c r="D11" s="10"/>
      <c r="E11" t="s">
        <v>17</v>
      </c>
      <c r="F11" s="5"/>
      <c r="G11" s="6">
        <f t="shared" si="0"/>
        <v>0</v>
      </c>
      <c r="H11" s="7">
        <f>$C$19-SUM($G$7:$G11)</f>
        <v>0</v>
      </c>
    </row>
    <row r="12" spans="2:15" x14ac:dyDescent="0.25">
      <c r="B12" t="s">
        <v>18</v>
      </c>
      <c r="C12" s="10">
        <v>0</v>
      </c>
      <c r="D12" s="10"/>
      <c r="E12" t="s">
        <v>19</v>
      </c>
      <c r="F12" s="5"/>
      <c r="G12" s="6">
        <f>$F12*$C$19</f>
        <v>0</v>
      </c>
      <c r="H12" s="7">
        <f>$C$19-SUM($G$7:$G12)</f>
        <v>0</v>
      </c>
    </row>
    <row r="13" spans="2:15" x14ac:dyDescent="0.25">
      <c r="B13" t="s">
        <v>20</v>
      </c>
      <c r="C13" s="8">
        <v>0</v>
      </c>
      <c r="D13" s="8"/>
      <c r="F13" s="5"/>
    </row>
    <row r="14" spans="2:15" x14ac:dyDescent="0.25">
      <c r="B14" s="3" t="s">
        <v>22</v>
      </c>
      <c r="C14" s="8">
        <f>C13*C10</f>
        <v>0</v>
      </c>
      <c r="D14" s="8"/>
      <c r="F14" s="5"/>
    </row>
    <row r="15" spans="2:15" x14ac:dyDescent="0.25">
      <c r="B15" s="3" t="s">
        <v>24</v>
      </c>
      <c r="C15" s="8">
        <f>C13*SUM(C10:C11)</f>
        <v>0</v>
      </c>
      <c r="D15" s="8"/>
      <c r="F15" s="3"/>
    </row>
    <row r="16" spans="2:15" x14ac:dyDescent="0.25">
      <c r="C16" s="4"/>
      <c r="D16" s="4"/>
      <c r="F16" s="3"/>
      <c r="G16" s="12"/>
      <c r="I16" s="7"/>
      <c r="J16" s="7"/>
      <c r="K16" s="7"/>
      <c r="L16" s="7"/>
      <c r="M16" s="7"/>
      <c r="N16" s="7"/>
      <c r="O16" s="7"/>
    </row>
    <row r="17" spans="2:15" x14ac:dyDescent="0.25">
      <c r="B17" s="3" t="s">
        <v>80</v>
      </c>
      <c r="C17" s="8"/>
      <c r="D17" s="8"/>
      <c r="F17" s="3"/>
      <c r="G17" s="12"/>
      <c r="I17" s="7"/>
      <c r="J17" s="7"/>
      <c r="K17" s="7"/>
      <c r="L17" s="7"/>
      <c r="M17" s="7"/>
      <c r="N17" s="7"/>
      <c r="O17" s="7"/>
    </row>
    <row r="18" spans="2:15" x14ac:dyDescent="0.25">
      <c r="B18" s="3" t="s">
        <v>26</v>
      </c>
      <c r="C18" s="4"/>
      <c r="D18" s="4"/>
      <c r="F18" s="3"/>
      <c r="G18" s="12"/>
      <c r="I18" s="7"/>
      <c r="J18" s="7"/>
      <c r="K18" s="7"/>
      <c r="L18" s="7"/>
      <c r="M18" s="7"/>
      <c r="N18" s="7"/>
      <c r="O18" s="7"/>
    </row>
    <row r="19" spans="2:15" x14ac:dyDescent="0.25">
      <c r="B19" s="3" t="s">
        <v>192</v>
      </c>
      <c r="C19" s="13">
        <f>C15-SUM(C17:C18)</f>
        <v>0</v>
      </c>
      <c r="D19" s="13"/>
      <c r="F19" s="3"/>
      <c r="G19" s="12"/>
    </row>
    <row r="20" spans="2:15" x14ac:dyDescent="0.25">
      <c r="B20" s="14" t="s">
        <v>28</v>
      </c>
      <c r="C20" s="15">
        <v>0</v>
      </c>
      <c r="D20" s="15"/>
      <c r="F20" s="3"/>
      <c r="G20" s="12"/>
    </row>
    <row r="21" spans="2:15" x14ac:dyDescent="0.25">
      <c r="C21" s="4"/>
      <c r="D21" s="4"/>
      <c r="G21" s="12"/>
    </row>
    <row r="22" spans="2:15" x14ac:dyDescent="0.25">
      <c r="B22" s="1" t="s">
        <v>29</v>
      </c>
      <c r="C22" s="4"/>
      <c r="D22" s="4"/>
      <c r="G22" s="12"/>
    </row>
    <row r="23" spans="2:15" x14ac:dyDescent="0.25">
      <c r="B23" s="1" t="s">
        <v>94</v>
      </c>
      <c r="C23" s="30"/>
      <c r="D23" s="10"/>
      <c r="G23" s="12"/>
    </row>
    <row r="24" spans="2:15" x14ac:dyDescent="0.25">
      <c r="B24" s="1" t="s">
        <v>33</v>
      </c>
      <c r="C24" s="30"/>
      <c r="D24" s="10"/>
      <c r="G24" s="12"/>
    </row>
    <row r="25" spans="2:15" x14ac:dyDescent="0.25">
      <c r="B25" s="1" t="s">
        <v>35</v>
      </c>
      <c r="C25" s="4"/>
      <c r="D25" s="4"/>
    </row>
    <row r="26" spans="2:15" x14ac:dyDescent="0.25">
      <c r="B26" s="1" t="s">
        <v>37</v>
      </c>
      <c r="C26" s="16"/>
      <c r="D26" s="16"/>
    </row>
    <row r="27" spans="2:15" x14ac:dyDescent="0.25">
      <c r="B27" s="1" t="s">
        <v>81</v>
      </c>
    </row>
  </sheetData>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C94DE-31E9-4A99-A7EC-8B4E7757CD62}">
  <dimension ref="A2:Z19"/>
  <sheetViews>
    <sheetView topLeftCell="M1" workbookViewId="0">
      <selection activeCell="O22" sqref="O22"/>
    </sheetView>
  </sheetViews>
  <sheetFormatPr defaultRowHeight="15" outlineLevelCol="1" x14ac:dyDescent="0.25"/>
  <cols>
    <col min="1" max="1" width="27.7109375" customWidth="1"/>
    <col min="2" max="2" width="24.140625" customWidth="1"/>
    <col min="3" max="3" width="25.28515625" customWidth="1"/>
    <col min="4" max="4" width="18" customWidth="1"/>
    <col min="5" max="5" width="15.42578125" customWidth="1"/>
    <col min="7" max="7" width="22.5703125" customWidth="1"/>
    <col min="8" max="8" width="20.42578125" customWidth="1"/>
    <col min="9" max="9" width="19.42578125" style="3" customWidth="1" outlineLevel="1"/>
    <col min="10" max="11" width="19.28515625" style="3" customWidth="1" outlineLevel="1"/>
    <col min="12" max="12" width="25.140625" style="3" customWidth="1" outlineLevel="1"/>
    <col min="13" max="14" width="19.28515625" style="3" customWidth="1" outlineLevel="1"/>
    <col min="15" max="15" width="19.28515625" style="3" customWidth="1"/>
    <col min="16" max="16" width="31.5703125" style="3" customWidth="1"/>
    <col min="26" max="26" width="14.28515625" customWidth="1"/>
  </cols>
  <sheetData>
    <row r="2" spans="1:26" x14ac:dyDescent="0.25">
      <c r="Q2" t="s">
        <v>191</v>
      </c>
    </row>
    <row r="3" spans="1:26" x14ac:dyDescent="0.25">
      <c r="Q3" t="s">
        <v>53</v>
      </c>
    </row>
    <row r="6" spans="1:26" s="26" customFormat="1" ht="18.75" x14ac:dyDescent="0.3">
      <c r="A6"/>
      <c r="D6" s="29" t="s">
        <v>82</v>
      </c>
      <c r="I6" s="27"/>
      <c r="J6" s="27"/>
      <c r="K6" s="27"/>
      <c r="L6" s="27"/>
      <c r="M6" s="27"/>
      <c r="N6" s="27"/>
      <c r="O6" s="27"/>
      <c r="P6" s="26" t="s">
        <v>61</v>
      </c>
      <c r="Q6" s="28">
        <f>SUM(Table4[2020])</f>
        <v>0</v>
      </c>
      <c r="R6" s="28">
        <f>SUM(Table4[2021])</f>
        <v>0</v>
      </c>
      <c r="S6" s="28">
        <f>SUM(Table4[2022])</f>
        <v>0</v>
      </c>
      <c r="T6" s="28">
        <f>SUM(Table4[2023])</f>
        <v>0</v>
      </c>
      <c r="U6" s="28">
        <f>SUM(Table4[2024])</f>
        <v>0</v>
      </c>
      <c r="V6" s="28">
        <f>SUM(Table4[2025])</f>
        <v>0</v>
      </c>
      <c r="W6" s="28">
        <f>SUM(Table4[2026])</f>
        <v>0</v>
      </c>
      <c r="X6" s="28">
        <f>SUM(Table4[2027])</f>
        <v>0</v>
      </c>
      <c r="Y6" s="28">
        <f>SUM(Table4[2028])</f>
        <v>0</v>
      </c>
    </row>
    <row r="8" spans="1:26" x14ac:dyDescent="0.25">
      <c r="A8" s="1" t="s">
        <v>54</v>
      </c>
      <c r="B8" s="1" t="s">
        <v>55</v>
      </c>
      <c r="C8" s="1" t="s">
        <v>35</v>
      </c>
      <c r="D8" s="1" t="s">
        <v>1</v>
      </c>
      <c r="E8" t="s">
        <v>83</v>
      </c>
      <c r="F8" t="s">
        <v>10</v>
      </c>
      <c r="G8" t="s">
        <v>12</v>
      </c>
      <c r="H8" t="s">
        <v>20</v>
      </c>
      <c r="I8" s="3" t="s">
        <v>84</v>
      </c>
      <c r="J8" s="3" t="s">
        <v>16</v>
      </c>
      <c r="K8" s="3" t="s">
        <v>22</v>
      </c>
      <c r="L8" s="3" t="s">
        <v>85</v>
      </c>
      <c r="M8" s="3" t="s">
        <v>80</v>
      </c>
      <c r="N8" s="3" t="s">
        <v>26</v>
      </c>
      <c r="O8" s="3" t="s">
        <v>192</v>
      </c>
      <c r="P8" s="14" t="s">
        <v>28</v>
      </c>
      <c r="Q8" t="s">
        <v>66</v>
      </c>
      <c r="R8" t="s">
        <v>67</v>
      </c>
      <c r="S8" t="s">
        <v>68</v>
      </c>
      <c r="T8" t="s">
        <v>69</v>
      </c>
      <c r="U8" t="s">
        <v>70</v>
      </c>
      <c r="V8" t="s">
        <v>71</v>
      </c>
      <c r="W8" t="s">
        <v>72</v>
      </c>
      <c r="X8" t="s">
        <v>73</v>
      </c>
      <c r="Y8" t="s">
        <v>74</v>
      </c>
      <c r="Z8" t="s">
        <v>58</v>
      </c>
    </row>
    <row r="9" spans="1:26" x14ac:dyDescent="0.25">
      <c r="B9" s="18"/>
      <c r="D9" s="12"/>
      <c r="G9" s="12"/>
      <c r="H9" s="19">
        <f>F9</f>
        <v>0</v>
      </c>
      <c r="I9" s="3">
        <v>0</v>
      </c>
      <c r="K9" s="19">
        <f t="shared" ref="K9:K16" si="0">I9*H9</f>
        <v>0</v>
      </c>
      <c r="L9" s="19">
        <f>H9*(SUM(I9:J9))</f>
        <v>0</v>
      </c>
      <c r="M9" s="19">
        <v>0</v>
      </c>
      <c r="N9" s="19">
        <v>0</v>
      </c>
      <c r="O9" s="19">
        <f>L9-SUM(M9:N9)</f>
        <v>0</v>
      </c>
      <c r="P9" s="16"/>
      <c r="Q9" s="19"/>
      <c r="R9" s="19"/>
      <c r="S9" s="19"/>
      <c r="T9" s="19"/>
      <c r="U9" s="19"/>
      <c r="V9" s="19"/>
      <c r="W9" s="19"/>
      <c r="X9" s="19"/>
      <c r="Z9" s="20">
        <f t="shared" ref="Z9:Z18" si="1">SUM(Q9:Y9)</f>
        <v>0</v>
      </c>
    </row>
    <row r="10" spans="1:26" x14ac:dyDescent="0.25">
      <c r="B10" s="18"/>
      <c r="D10" s="12"/>
      <c r="G10" s="12"/>
      <c r="H10" s="19">
        <f t="shared" ref="H10:H19" si="2">F10</f>
        <v>0</v>
      </c>
      <c r="I10" s="3">
        <v>0</v>
      </c>
      <c r="J10" s="3">
        <v>0</v>
      </c>
      <c r="K10" s="19">
        <f t="shared" si="0"/>
        <v>0</v>
      </c>
      <c r="L10" s="19">
        <f t="shared" ref="L10:L19" si="3">H10*(SUM(I10:J10))</f>
        <v>0</v>
      </c>
      <c r="M10" s="19">
        <v>0</v>
      </c>
      <c r="N10" s="19">
        <v>0</v>
      </c>
      <c r="O10" s="19">
        <f t="shared" ref="O10:O19" si="4">L10-SUM(M10:N10)</f>
        <v>0</v>
      </c>
      <c r="P10" s="16"/>
      <c r="Q10" s="19"/>
      <c r="R10" s="19"/>
      <c r="S10" s="19"/>
      <c r="T10" s="19"/>
      <c r="U10" s="19"/>
      <c r="V10" s="19"/>
      <c r="W10" s="19"/>
      <c r="X10" s="19"/>
      <c r="Z10" s="20">
        <f t="shared" si="1"/>
        <v>0</v>
      </c>
    </row>
    <row r="11" spans="1:26" x14ac:dyDescent="0.25">
      <c r="B11" s="18"/>
      <c r="D11" s="12"/>
      <c r="G11" s="12"/>
      <c r="H11" s="19">
        <f t="shared" si="2"/>
        <v>0</v>
      </c>
      <c r="I11" s="3">
        <v>0</v>
      </c>
      <c r="J11" s="3">
        <v>0</v>
      </c>
      <c r="K11" s="19">
        <f t="shared" si="0"/>
        <v>0</v>
      </c>
      <c r="L11" s="19">
        <f t="shared" si="3"/>
        <v>0</v>
      </c>
      <c r="M11" s="19">
        <v>0</v>
      </c>
      <c r="N11" s="19">
        <v>0</v>
      </c>
      <c r="O11" s="19">
        <f t="shared" si="4"/>
        <v>0</v>
      </c>
      <c r="P11" s="16"/>
      <c r="Q11" s="19"/>
      <c r="R11" s="19"/>
      <c r="S11" s="19"/>
      <c r="T11" s="19"/>
      <c r="U11" s="19"/>
      <c r="V11" s="19"/>
      <c r="W11" s="19"/>
      <c r="X11" s="19"/>
      <c r="Z11" s="20">
        <f t="shared" si="1"/>
        <v>0</v>
      </c>
    </row>
    <row r="12" spans="1:26" x14ac:dyDescent="0.25">
      <c r="B12" s="18"/>
      <c r="D12" s="12"/>
      <c r="G12" s="12"/>
      <c r="H12" s="19">
        <f>F12</f>
        <v>0</v>
      </c>
      <c r="I12" s="3">
        <v>0</v>
      </c>
      <c r="K12" s="19">
        <f t="shared" si="0"/>
        <v>0</v>
      </c>
      <c r="L12" s="19">
        <f t="shared" si="3"/>
        <v>0</v>
      </c>
      <c r="M12" s="19">
        <v>0</v>
      </c>
      <c r="N12" s="19">
        <v>0</v>
      </c>
      <c r="O12" s="19">
        <f t="shared" si="4"/>
        <v>0</v>
      </c>
      <c r="P12" s="16"/>
      <c r="Q12" s="7"/>
      <c r="R12" s="7"/>
      <c r="S12" s="7"/>
      <c r="T12" s="7"/>
      <c r="U12" s="7"/>
      <c r="V12" s="7"/>
      <c r="W12" s="7"/>
      <c r="X12" s="7"/>
      <c r="Z12" s="20">
        <f t="shared" si="1"/>
        <v>0</v>
      </c>
    </row>
    <row r="13" spans="1:26" x14ac:dyDescent="0.25">
      <c r="B13" s="18"/>
      <c r="D13" s="12"/>
      <c r="G13" s="12"/>
      <c r="H13" s="21">
        <f t="shared" si="2"/>
        <v>0</v>
      </c>
      <c r="I13" s="22">
        <v>0</v>
      </c>
      <c r="J13" s="22"/>
      <c r="K13" s="21">
        <f t="shared" si="0"/>
        <v>0</v>
      </c>
      <c r="L13" s="21">
        <f t="shared" si="3"/>
        <v>0</v>
      </c>
      <c r="M13" s="21">
        <v>0</v>
      </c>
      <c r="N13" s="21">
        <v>0</v>
      </c>
      <c r="O13" s="21">
        <f t="shared" si="4"/>
        <v>0</v>
      </c>
      <c r="P13" s="23"/>
      <c r="Q13" s="7"/>
      <c r="R13" s="7"/>
      <c r="S13" s="7"/>
      <c r="T13" s="7"/>
      <c r="U13" s="7"/>
      <c r="V13" s="7"/>
      <c r="W13" s="7"/>
      <c r="X13" s="7"/>
      <c r="Z13" s="20">
        <f t="shared" si="1"/>
        <v>0</v>
      </c>
    </row>
    <row r="14" spans="1:26" x14ac:dyDescent="0.25">
      <c r="B14" s="18"/>
      <c r="D14" s="12"/>
      <c r="G14" s="12"/>
      <c r="H14" s="19">
        <f t="shared" si="2"/>
        <v>0</v>
      </c>
      <c r="I14" s="3">
        <v>0</v>
      </c>
      <c r="K14" s="19">
        <f t="shared" si="0"/>
        <v>0</v>
      </c>
      <c r="L14" s="19">
        <f t="shared" si="3"/>
        <v>0</v>
      </c>
      <c r="M14" s="19">
        <v>0</v>
      </c>
      <c r="N14" s="19">
        <v>0</v>
      </c>
      <c r="O14" s="19">
        <f t="shared" si="4"/>
        <v>0</v>
      </c>
      <c r="P14" s="16"/>
      <c r="Q14" s="7"/>
      <c r="R14" s="7"/>
      <c r="S14" s="7"/>
      <c r="T14" s="7"/>
      <c r="U14" s="7"/>
      <c r="V14" s="7"/>
      <c r="W14" s="7"/>
      <c r="X14" s="7"/>
      <c r="Z14" s="20">
        <f t="shared" si="1"/>
        <v>0</v>
      </c>
    </row>
    <row r="15" spans="1:26" x14ac:dyDescent="0.25">
      <c r="B15" s="18"/>
      <c r="D15" s="12"/>
      <c r="G15" s="12"/>
      <c r="H15" s="19">
        <f t="shared" si="2"/>
        <v>0</v>
      </c>
      <c r="I15" s="3">
        <v>0</v>
      </c>
      <c r="K15" s="19">
        <f t="shared" si="0"/>
        <v>0</v>
      </c>
      <c r="L15" s="19">
        <f t="shared" si="3"/>
        <v>0</v>
      </c>
      <c r="M15" s="19">
        <v>0</v>
      </c>
      <c r="N15" s="19">
        <v>0</v>
      </c>
      <c r="O15" s="19">
        <f t="shared" si="4"/>
        <v>0</v>
      </c>
      <c r="P15" s="24"/>
      <c r="Q15" s="7"/>
      <c r="R15" s="7"/>
      <c r="S15" s="7"/>
      <c r="T15" s="7"/>
      <c r="U15" s="7"/>
      <c r="V15" s="7"/>
      <c r="W15" s="7"/>
      <c r="X15" s="7"/>
      <c r="Z15" s="20">
        <f t="shared" si="1"/>
        <v>0</v>
      </c>
    </row>
    <row r="16" spans="1:26" x14ac:dyDescent="0.25">
      <c r="B16" s="18"/>
      <c r="D16" s="12"/>
      <c r="G16" s="12"/>
      <c r="H16" s="21">
        <f t="shared" si="2"/>
        <v>0</v>
      </c>
      <c r="I16" s="22">
        <v>0</v>
      </c>
      <c r="J16" s="22"/>
      <c r="K16" s="21">
        <f t="shared" si="0"/>
        <v>0</v>
      </c>
      <c r="L16" s="21">
        <f t="shared" si="3"/>
        <v>0</v>
      </c>
      <c r="M16" s="21">
        <v>0</v>
      </c>
      <c r="N16" s="21">
        <v>0</v>
      </c>
      <c r="O16" s="21">
        <f t="shared" si="4"/>
        <v>0</v>
      </c>
      <c r="P16" s="25"/>
      <c r="Q16" s="7"/>
      <c r="R16" s="7"/>
      <c r="S16" s="7"/>
      <c r="T16" s="7"/>
      <c r="U16" s="7"/>
      <c r="V16" s="7"/>
      <c r="W16" s="7"/>
      <c r="X16" s="7"/>
      <c r="Z16" s="20">
        <f t="shared" si="1"/>
        <v>0</v>
      </c>
    </row>
    <row r="17" spans="2:26" x14ac:dyDescent="0.25">
      <c r="B17" s="18"/>
      <c r="D17" s="12"/>
      <c r="G17" s="12"/>
      <c r="H17" s="19">
        <f t="shared" si="2"/>
        <v>0</v>
      </c>
      <c r="I17" s="3">
        <v>0</v>
      </c>
      <c r="K17" s="19">
        <f>I17*H17</f>
        <v>0</v>
      </c>
      <c r="L17" s="19">
        <f>H17*(SUM(I17:J17))</f>
        <v>0</v>
      </c>
      <c r="M17" s="19">
        <v>0</v>
      </c>
      <c r="N17" s="19">
        <v>0</v>
      </c>
      <c r="O17" s="19">
        <f t="shared" si="4"/>
        <v>0</v>
      </c>
      <c r="P17" s="24"/>
      <c r="Q17" s="7"/>
      <c r="R17" s="20"/>
      <c r="S17" s="20"/>
      <c r="T17" s="20"/>
      <c r="U17" s="20"/>
      <c r="V17" s="20"/>
      <c r="W17" s="20"/>
      <c r="X17" s="20"/>
      <c r="Y17" s="20"/>
      <c r="Z17" s="20">
        <f t="shared" si="1"/>
        <v>0</v>
      </c>
    </row>
    <row r="18" spans="2:26" x14ac:dyDescent="0.25">
      <c r="D18" s="12"/>
      <c r="G18" s="12"/>
      <c r="H18" s="19">
        <f t="shared" si="2"/>
        <v>0</v>
      </c>
      <c r="I18" s="3">
        <v>0</v>
      </c>
      <c r="K18" s="19">
        <f>I18*H18</f>
        <v>0</v>
      </c>
      <c r="L18" s="19">
        <f t="shared" si="3"/>
        <v>0</v>
      </c>
      <c r="M18" s="19">
        <v>0</v>
      </c>
      <c r="N18" s="19">
        <v>0</v>
      </c>
      <c r="O18" s="19">
        <f t="shared" si="4"/>
        <v>0</v>
      </c>
      <c r="P18" s="24"/>
      <c r="Z18" s="20">
        <f t="shared" si="1"/>
        <v>0</v>
      </c>
    </row>
    <row r="19" spans="2:26" x14ac:dyDescent="0.25">
      <c r="D19" s="12"/>
      <c r="G19" s="12"/>
      <c r="H19" s="19">
        <f t="shared" si="2"/>
        <v>0</v>
      </c>
      <c r="I19" s="3">
        <v>0</v>
      </c>
      <c r="J19" s="3">
        <v>0</v>
      </c>
      <c r="K19" s="19">
        <f>I19*H19</f>
        <v>0</v>
      </c>
      <c r="L19" s="19">
        <f t="shared" si="3"/>
        <v>0</v>
      </c>
      <c r="M19" s="19">
        <v>0</v>
      </c>
      <c r="N19" s="19">
        <v>0</v>
      </c>
      <c r="O19" s="19">
        <f t="shared" si="4"/>
        <v>0</v>
      </c>
      <c r="P19" s="24"/>
      <c r="Z19" s="20">
        <f>SUM(Q19:Y19)</f>
        <v>0</v>
      </c>
    </row>
  </sheetData>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17EF1-0267-49C6-992F-04FE7CEF4813}">
  <dimension ref="A2:Z17"/>
  <sheetViews>
    <sheetView topLeftCell="A4" workbookViewId="0">
      <selection activeCell="Z6" sqref="Z6:Z16"/>
    </sheetView>
  </sheetViews>
  <sheetFormatPr defaultRowHeight="15" outlineLevelCol="1" x14ac:dyDescent="0.25"/>
  <cols>
    <col min="1" max="1" width="14.28515625" customWidth="1"/>
    <col min="2" max="2" width="15.140625" customWidth="1"/>
    <col min="3" max="3" width="12.85546875" customWidth="1"/>
    <col min="4" max="4" width="10.7109375" bestFit="1" customWidth="1"/>
    <col min="5" max="5" width="15.42578125" customWidth="1"/>
    <col min="7" max="8" width="17.42578125" customWidth="1"/>
    <col min="9" max="14" width="19.28515625" style="3" customWidth="1" outlineLevel="1"/>
    <col min="15" max="16" width="19.28515625" style="3" customWidth="1"/>
  </cols>
  <sheetData>
    <row r="2" spans="1:26" x14ac:dyDescent="0.25">
      <c r="E2" t="s">
        <v>0</v>
      </c>
      <c r="P2" s="3" t="s">
        <v>51</v>
      </c>
      <c r="Q2" t="s">
        <v>52</v>
      </c>
    </row>
    <row r="3" spans="1:26" x14ac:dyDescent="0.25">
      <c r="Q3" t="s">
        <v>53</v>
      </c>
    </row>
    <row r="4" spans="1:26" x14ac:dyDescent="0.25">
      <c r="E4" t="s">
        <v>78</v>
      </c>
    </row>
    <row r="5" spans="1:26" ht="30" x14ac:dyDescent="0.25">
      <c r="A5" s="1" t="s">
        <v>54</v>
      </c>
      <c r="B5" s="1" t="s">
        <v>55</v>
      </c>
      <c r="C5" s="1" t="s">
        <v>35</v>
      </c>
      <c r="D5" s="1" t="s">
        <v>1</v>
      </c>
      <c r="E5" t="s">
        <v>7</v>
      </c>
      <c r="F5" t="s">
        <v>10</v>
      </c>
      <c r="G5" t="s">
        <v>56</v>
      </c>
      <c r="H5" t="s">
        <v>20</v>
      </c>
      <c r="I5" s="3" t="s">
        <v>14</v>
      </c>
      <c r="J5" s="3" t="s">
        <v>57</v>
      </c>
      <c r="K5" s="3" t="s">
        <v>22</v>
      </c>
      <c r="L5" s="3" t="s">
        <v>24</v>
      </c>
      <c r="M5" s="3" t="s">
        <v>25</v>
      </c>
      <c r="N5" s="3" t="s">
        <v>26</v>
      </c>
      <c r="O5" s="3" t="s">
        <v>27</v>
      </c>
      <c r="P5" s="14" t="s">
        <v>28</v>
      </c>
      <c r="Q5">
        <v>2015</v>
      </c>
      <c r="R5">
        <v>2016</v>
      </c>
      <c r="S5">
        <v>2017</v>
      </c>
      <c r="T5" s="17">
        <v>2018</v>
      </c>
      <c r="U5">
        <v>2019</v>
      </c>
      <c r="V5">
        <v>2020</v>
      </c>
      <c r="W5">
        <v>2021</v>
      </c>
      <c r="X5">
        <v>2022</v>
      </c>
      <c r="Y5">
        <v>2023</v>
      </c>
      <c r="Z5" t="s">
        <v>58</v>
      </c>
    </row>
    <row r="6" spans="1:26" x14ac:dyDescent="0.25">
      <c r="A6" t="s">
        <v>30</v>
      </c>
      <c r="B6" s="18" t="s">
        <v>32</v>
      </c>
      <c r="C6" t="s">
        <v>59</v>
      </c>
      <c r="D6" s="12"/>
      <c r="G6" s="12"/>
      <c r="H6" s="19">
        <f>F6</f>
        <v>0</v>
      </c>
      <c r="I6" s="3">
        <v>1</v>
      </c>
      <c r="K6" s="19">
        <f t="shared" ref="K6:K13" si="0">I6*H6</f>
        <v>0</v>
      </c>
      <c r="L6" s="19">
        <f>H6*(SUM(I6:J6))</f>
        <v>0</v>
      </c>
      <c r="M6" s="19">
        <v>0</v>
      </c>
      <c r="N6" s="19">
        <v>0</v>
      </c>
      <c r="O6" s="19">
        <f>L6-SUM(M6:N6)</f>
        <v>0</v>
      </c>
      <c r="P6" s="16"/>
      <c r="Q6" s="19"/>
      <c r="R6" s="19"/>
      <c r="S6" s="19"/>
      <c r="T6" s="19"/>
      <c r="U6" s="19"/>
      <c r="V6" s="19"/>
      <c r="W6" s="19"/>
      <c r="X6" s="19"/>
      <c r="Z6" s="20">
        <f>SUM(Q6:Y6)</f>
        <v>0</v>
      </c>
    </row>
    <row r="7" spans="1:26" x14ac:dyDescent="0.25">
      <c r="A7" t="s">
        <v>30</v>
      </c>
      <c r="B7" s="18" t="s">
        <v>32</v>
      </c>
      <c r="C7" t="s">
        <v>59</v>
      </c>
      <c r="D7" s="12"/>
      <c r="G7" s="12"/>
      <c r="H7" s="19">
        <f t="shared" ref="H7:H16" si="1">F7</f>
        <v>0</v>
      </c>
      <c r="I7" s="3">
        <v>1</v>
      </c>
      <c r="J7" s="3">
        <v>0</v>
      </c>
      <c r="K7" s="19">
        <f t="shared" si="0"/>
        <v>0</v>
      </c>
      <c r="L7" s="19">
        <f t="shared" ref="L7:L16" si="2">H7*(SUM(I7:J7))</f>
        <v>0</v>
      </c>
      <c r="M7" s="19">
        <v>0</v>
      </c>
      <c r="N7" s="19">
        <v>0</v>
      </c>
      <c r="O7" s="19">
        <f t="shared" ref="O7:O16" si="3">L7-SUM(M7:N7)</f>
        <v>0</v>
      </c>
      <c r="P7" s="16"/>
      <c r="Q7" s="19"/>
      <c r="R7" s="19"/>
      <c r="S7" s="19"/>
      <c r="T7" s="19"/>
      <c r="U7" s="19"/>
      <c r="V7" s="19"/>
      <c r="W7" s="19"/>
      <c r="X7" s="19"/>
      <c r="Z7" s="20">
        <f t="shared" ref="Z7:Z16" si="4">SUM(Q7:Y7)</f>
        <v>0</v>
      </c>
    </row>
    <row r="8" spans="1:26" x14ac:dyDescent="0.25">
      <c r="A8" t="s">
        <v>30</v>
      </c>
      <c r="B8" s="18" t="s">
        <v>32</v>
      </c>
      <c r="C8" t="s">
        <v>59</v>
      </c>
      <c r="D8" s="12"/>
      <c r="G8" s="12"/>
      <c r="H8" s="19">
        <f t="shared" si="1"/>
        <v>0</v>
      </c>
      <c r="I8" s="3">
        <v>1</v>
      </c>
      <c r="J8" s="3">
        <v>0</v>
      </c>
      <c r="K8" s="19">
        <f t="shared" si="0"/>
        <v>0</v>
      </c>
      <c r="L8" s="19">
        <f t="shared" si="2"/>
        <v>0</v>
      </c>
      <c r="M8" s="19">
        <v>0</v>
      </c>
      <c r="N8" s="19">
        <v>0</v>
      </c>
      <c r="O8" s="19">
        <f t="shared" si="3"/>
        <v>0</v>
      </c>
      <c r="P8" s="16"/>
      <c r="Q8" s="19"/>
      <c r="R8" s="19"/>
      <c r="S8" s="19"/>
      <c r="T8" s="19"/>
      <c r="U8" s="19"/>
      <c r="V8" s="19"/>
      <c r="W8" s="19"/>
      <c r="X8" s="19"/>
      <c r="Z8" s="20">
        <f t="shared" si="4"/>
        <v>0</v>
      </c>
    </row>
    <row r="9" spans="1:26" x14ac:dyDescent="0.25">
      <c r="A9" t="s">
        <v>30</v>
      </c>
      <c r="B9" s="18" t="s">
        <v>32</v>
      </c>
      <c r="C9" t="s">
        <v>59</v>
      </c>
      <c r="D9" s="12">
        <v>42311</v>
      </c>
      <c r="E9" t="s">
        <v>8</v>
      </c>
      <c r="F9">
        <v>69.55</v>
      </c>
      <c r="G9" s="12">
        <v>42339</v>
      </c>
      <c r="H9" s="19">
        <f>F9</f>
        <v>69.55</v>
      </c>
      <c r="I9" s="3">
        <v>1</v>
      </c>
      <c r="K9" s="19">
        <f t="shared" si="0"/>
        <v>69.55</v>
      </c>
      <c r="L9" s="19">
        <f t="shared" si="2"/>
        <v>69.55</v>
      </c>
      <c r="M9" s="19">
        <v>0</v>
      </c>
      <c r="N9" s="19">
        <v>0</v>
      </c>
      <c r="O9" s="19">
        <v>69.55</v>
      </c>
      <c r="P9" s="16">
        <v>7</v>
      </c>
      <c r="Q9" s="7">
        <v>1.244945</v>
      </c>
      <c r="R9" s="7">
        <v>9.9386949999999992</v>
      </c>
      <c r="S9" s="7">
        <v>9.9317399999999996</v>
      </c>
      <c r="T9" s="7">
        <v>9.9386949999999992</v>
      </c>
      <c r="U9" s="7">
        <v>9.9317399999999996</v>
      </c>
      <c r="V9" s="7">
        <v>9.9386949999999992</v>
      </c>
      <c r="W9" s="7">
        <v>9.9317399999999996</v>
      </c>
      <c r="X9" s="7">
        <v>8.6937499999999996</v>
      </c>
      <c r="Z9" s="20">
        <f t="shared" si="4"/>
        <v>69.55</v>
      </c>
    </row>
    <row r="10" spans="1:26" x14ac:dyDescent="0.25">
      <c r="A10" t="s">
        <v>30</v>
      </c>
      <c r="B10" s="18" t="s">
        <v>32</v>
      </c>
      <c r="C10" t="s">
        <v>59</v>
      </c>
      <c r="D10" s="12">
        <v>42335</v>
      </c>
      <c r="E10" t="s">
        <v>42</v>
      </c>
      <c r="F10">
        <v>239.79</v>
      </c>
      <c r="G10" s="12">
        <v>42339</v>
      </c>
      <c r="H10" s="21">
        <f t="shared" si="1"/>
        <v>239.79</v>
      </c>
      <c r="I10" s="22">
        <v>1</v>
      </c>
      <c r="J10" s="22"/>
      <c r="K10" s="21">
        <f t="shared" si="0"/>
        <v>239.79</v>
      </c>
      <c r="L10" s="21">
        <f t="shared" si="2"/>
        <v>239.79</v>
      </c>
      <c r="M10" s="21">
        <v>0</v>
      </c>
      <c r="N10" s="21">
        <v>0</v>
      </c>
      <c r="O10" s="21">
        <f t="shared" si="3"/>
        <v>239.79</v>
      </c>
      <c r="P10" s="23">
        <v>5</v>
      </c>
      <c r="Q10" s="7">
        <v>5.9947499999999998</v>
      </c>
      <c r="R10" s="7">
        <v>47.957999999999998</v>
      </c>
      <c r="S10" s="7">
        <v>47.957999999999998</v>
      </c>
      <c r="T10" s="7">
        <v>47.957999999999998</v>
      </c>
      <c r="U10" s="7">
        <v>47.957999999999998</v>
      </c>
      <c r="V10" s="7">
        <v>41.963249999999995</v>
      </c>
      <c r="W10" s="7">
        <v>0</v>
      </c>
      <c r="X10" s="7">
        <v>0</v>
      </c>
      <c r="Z10" s="20">
        <f t="shared" si="4"/>
        <v>239.78999999999996</v>
      </c>
    </row>
    <row r="11" spans="1:26" x14ac:dyDescent="0.25">
      <c r="A11" t="s">
        <v>30</v>
      </c>
      <c r="B11" s="18" t="s">
        <v>32</v>
      </c>
      <c r="C11" t="s">
        <v>59</v>
      </c>
      <c r="D11" s="12"/>
      <c r="G11" s="12"/>
      <c r="H11" s="19">
        <f t="shared" si="1"/>
        <v>0</v>
      </c>
      <c r="I11" s="3">
        <v>1</v>
      </c>
      <c r="K11" s="19">
        <f t="shared" si="0"/>
        <v>0</v>
      </c>
      <c r="L11" s="19">
        <f t="shared" si="2"/>
        <v>0</v>
      </c>
      <c r="M11" s="19">
        <v>0</v>
      </c>
      <c r="N11" s="19">
        <v>0</v>
      </c>
      <c r="O11" s="19">
        <f t="shared" si="3"/>
        <v>0</v>
      </c>
      <c r="P11" s="16"/>
      <c r="Q11" s="7"/>
      <c r="R11" s="7"/>
      <c r="S11" s="7"/>
      <c r="T11" s="7"/>
      <c r="U11" s="7"/>
      <c r="V11" s="7"/>
      <c r="W11" s="7"/>
      <c r="X11" s="7"/>
      <c r="Z11" s="20">
        <f t="shared" si="4"/>
        <v>0</v>
      </c>
    </row>
    <row r="12" spans="1:26" x14ac:dyDescent="0.25">
      <c r="A12" t="s">
        <v>30</v>
      </c>
      <c r="B12" s="18" t="s">
        <v>32</v>
      </c>
      <c r="C12" t="s">
        <v>59</v>
      </c>
      <c r="D12" s="12"/>
      <c r="G12" s="12"/>
      <c r="H12" s="19">
        <f t="shared" si="1"/>
        <v>0</v>
      </c>
      <c r="I12" s="3">
        <v>1</v>
      </c>
      <c r="K12" s="19">
        <f t="shared" si="0"/>
        <v>0</v>
      </c>
      <c r="L12" s="19">
        <f t="shared" si="2"/>
        <v>0</v>
      </c>
      <c r="M12" s="19">
        <v>0</v>
      </c>
      <c r="N12" s="19">
        <v>0</v>
      </c>
      <c r="O12" s="19">
        <f t="shared" si="3"/>
        <v>0</v>
      </c>
      <c r="P12" s="24"/>
      <c r="Q12" s="7"/>
      <c r="R12" s="7"/>
      <c r="S12" s="7"/>
      <c r="T12" s="7"/>
      <c r="U12" s="7"/>
      <c r="V12" s="7"/>
      <c r="W12" s="7"/>
      <c r="X12" s="7"/>
      <c r="Z12" s="20">
        <f t="shared" si="4"/>
        <v>0</v>
      </c>
    </row>
    <row r="13" spans="1:26" x14ac:dyDescent="0.25">
      <c r="A13" t="s">
        <v>30</v>
      </c>
      <c r="B13" s="18" t="s">
        <v>32</v>
      </c>
      <c r="C13" t="s">
        <v>59</v>
      </c>
      <c r="D13" s="12"/>
      <c r="G13" s="12"/>
      <c r="H13" s="21">
        <f t="shared" si="1"/>
        <v>0</v>
      </c>
      <c r="I13" s="22">
        <v>1</v>
      </c>
      <c r="J13" s="22"/>
      <c r="K13" s="21">
        <f t="shared" si="0"/>
        <v>0</v>
      </c>
      <c r="L13" s="21">
        <f t="shared" si="2"/>
        <v>0</v>
      </c>
      <c r="M13" s="21">
        <v>0</v>
      </c>
      <c r="N13" s="21">
        <v>0</v>
      </c>
      <c r="O13" s="21">
        <f t="shared" si="3"/>
        <v>0</v>
      </c>
      <c r="P13" s="25"/>
      <c r="Q13" s="7"/>
      <c r="R13" s="7"/>
      <c r="S13" s="7"/>
      <c r="T13" s="7"/>
      <c r="U13" s="7"/>
      <c r="V13" s="7"/>
      <c r="W13" s="7"/>
      <c r="X13" s="7"/>
      <c r="Z13" s="20">
        <f t="shared" si="4"/>
        <v>0</v>
      </c>
    </row>
    <row r="14" spans="1:26" x14ac:dyDescent="0.25">
      <c r="A14" t="s">
        <v>30</v>
      </c>
      <c r="B14" s="18" t="s">
        <v>32</v>
      </c>
      <c r="C14" t="s">
        <v>60</v>
      </c>
      <c r="D14" s="12"/>
      <c r="G14" s="12"/>
      <c r="H14" s="19">
        <f t="shared" si="1"/>
        <v>0</v>
      </c>
      <c r="I14" s="3">
        <v>1</v>
      </c>
      <c r="K14" s="19">
        <f>I14*H14</f>
        <v>0</v>
      </c>
      <c r="L14" s="19">
        <f>H14*(SUM(I14:J14))</f>
        <v>0</v>
      </c>
      <c r="M14" s="19">
        <v>0</v>
      </c>
      <c r="N14" s="19">
        <v>0</v>
      </c>
      <c r="O14" s="19">
        <f t="shared" si="3"/>
        <v>0</v>
      </c>
      <c r="P14" s="24"/>
      <c r="Q14" s="7"/>
      <c r="R14" s="20"/>
      <c r="S14" s="20"/>
      <c r="T14" s="20"/>
      <c r="U14" s="20"/>
      <c r="V14" s="20"/>
      <c r="W14" s="20"/>
      <c r="X14" s="20"/>
      <c r="Y14" s="20"/>
      <c r="Z14" s="20">
        <f t="shared" si="4"/>
        <v>0</v>
      </c>
    </row>
    <row r="15" spans="1:26" x14ac:dyDescent="0.25">
      <c r="A15" t="s">
        <v>30</v>
      </c>
      <c r="C15" t="s">
        <v>60</v>
      </c>
      <c r="D15" s="12"/>
      <c r="G15" s="12"/>
      <c r="H15" s="19">
        <f t="shared" si="1"/>
        <v>0</v>
      </c>
      <c r="I15" s="3">
        <v>1</v>
      </c>
      <c r="K15" s="19">
        <f>I15*H15</f>
        <v>0</v>
      </c>
      <c r="L15" s="19">
        <f t="shared" si="2"/>
        <v>0</v>
      </c>
      <c r="M15" s="19">
        <v>0</v>
      </c>
      <c r="N15" s="19">
        <v>0</v>
      </c>
      <c r="O15" s="19">
        <f t="shared" si="3"/>
        <v>0</v>
      </c>
      <c r="P15" s="24"/>
      <c r="Z15" s="20">
        <f t="shared" si="4"/>
        <v>0</v>
      </c>
    </row>
    <row r="16" spans="1:26" x14ac:dyDescent="0.25">
      <c r="A16" t="s">
        <v>30</v>
      </c>
      <c r="C16" t="s">
        <v>60</v>
      </c>
      <c r="D16" s="12"/>
      <c r="G16" s="12"/>
      <c r="H16" s="19">
        <f t="shared" si="1"/>
        <v>0</v>
      </c>
      <c r="I16" s="3">
        <v>1</v>
      </c>
      <c r="J16" s="3">
        <v>0</v>
      </c>
      <c r="K16" s="19">
        <f>I16*H16</f>
        <v>0</v>
      </c>
      <c r="L16" s="19">
        <f t="shared" si="2"/>
        <v>0</v>
      </c>
      <c r="M16" s="19">
        <v>0</v>
      </c>
      <c r="N16" s="19">
        <v>0</v>
      </c>
      <c r="O16" s="19">
        <f t="shared" si="3"/>
        <v>0</v>
      </c>
      <c r="P16" s="24"/>
      <c r="Z16" s="20">
        <f t="shared" si="4"/>
        <v>0</v>
      </c>
    </row>
    <row r="17" spans="1:26" x14ac:dyDescent="0.25">
      <c r="A17" t="s">
        <v>61</v>
      </c>
      <c r="Q17" s="7">
        <f>SUM(Q6:Q16)</f>
        <v>7.2396949999999993</v>
      </c>
      <c r="R17" s="7">
        <f>SUM(R6:R16)</f>
        <v>57.896694999999994</v>
      </c>
      <c r="S17" s="7">
        <f t="shared" ref="S17:Z17" si="5">SUM(S6:S16)</f>
        <v>57.889739999999996</v>
      </c>
      <c r="T17" s="7">
        <f t="shared" si="5"/>
        <v>57.896694999999994</v>
      </c>
      <c r="U17" s="7">
        <f t="shared" si="5"/>
        <v>57.889739999999996</v>
      </c>
      <c r="V17" s="7">
        <f t="shared" si="5"/>
        <v>51.901944999999998</v>
      </c>
      <c r="W17" s="7">
        <f t="shared" si="5"/>
        <v>9.9317399999999996</v>
      </c>
      <c r="X17" s="7">
        <f t="shared" si="5"/>
        <v>8.6937499999999996</v>
      </c>
      <c r="Y17" s="7">
        <f t="shared" si="5"/>
        <v>0</v>
      </c>
      <c r="Z17" s="7">
        <f t="shared" si="5"/>
        <v>309.33999999999997</v>
      </c>
    </row>
  </sheetData>
  <pageMargins left="0.7" right="0.7" top="0.75" bottom="0.75" header="0.3" footer="0.3"/>
  <pageSetup orientation="portrait" verticalDpi="0" r:id="rId1"/>
  <headerFooter>
    <oddFooter>&amp;Lhttps://liberdownload.com&amp;RLiberman Consulting L.L.C.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61769-A429-4DD7-AE50-B8C79FAF5019}">
  <dimension ref="B2:N26"/>
  <sheetViews>
    <sheetView workbookViewId="0">
      <selection activeCell="D16" sqref="D16"/>
    </sheetView>
  </sheetViews>
  <sheetFormatPr defaultRowHeight="15" x14ac:dyDescent="0.25"/>
  <cols>
    <col min="2" max="2" width="36.140625" customWidth="1"/>
    <col min="3" max="3" width="14.28515625" customWidth="1"/>
    <col min="4" max="4" width="16.7109375" customWidth="1"/>
    <col min="5" max="5" width="19" customWidth="1"/>
    <col min="6" max="6" width="20.5703125" customWidth="1"/>
    <col min="7" max="7" width="21.85546875" customWidth="1"/>
    <col min="8" max="8" width="11.7109375" customWidth="1"/>
  </cols>
  <sheetData>
    <row r="2" spans="2:14" x14ac:dyDescent="0.25">
      <c r="D2" t="s">
        <v>64</v>
      </c>
      <c r="G2" t="s">
        <v>62</v>
      </c>
    </row>
    <row r="3" spans="2:14" x14ac:dyDescent="0.25">
      <c r="E3" t="s">
        <v>41</v>
      </c>
    </row>
    <row r="5" spans="2:14" ht="22.5" customHeight="1" x14ac:dyDescent="0.25">
      <c r="B5" s="1" t="s">
        <v>1</v>
      </c>
      <c r="C5" s="2">
        <v>42335</v>
      </c>
      <c r="D5" t="s">
        <v>2</v>
      </c>
      <c r="E5" s="3" t="s">
        <v>3</v>
      </c>
      <c r="F5" t="s">
        <v>4</v>
      </c>
      <c r="G5" t="s">
        <v>5</v>
      </c>
      <c r="H5" t="s">
        <v>6</v>
      </c>
    </row>
    <row r="6" spans="2:14" x14ac:dyDescent="0.25">
      <c r="B6" t="s">
        <v>7</v>
      </c>
      <c r="C6" s="4" t="s">
        <v>42</v>
      </c>
      <c r="D6" t="s">
        <v>9</v>
      </c>
      <c r="E6" s="5">
        <v>2.5000000000000001E-2</v>
      </c>
      <c r="F6" s="6">
        <f>$E6*$C$18</f>
        <v>5.9947499999999998</v>
      </c>
      <c r="G6" s="7">
        <f>$C$18-SUM($F$6)</f>
        <v>233.79524999999998</v>
      </c>
      <c r="H6">
        <v>2015</v>
      </c>
    </row>
    <row r="7" spans="2:14" x14ac:dyDescent="0.25">
      <c r="B7" t="s">
        <v>10</v>
      </c>
      <c r="C7" s="8">
        <v>239.79</v>
      </c>
      <c r="D7" t="s">
        <v>11</v>
      </c>
      <c r="E7" s="5">
        <v>0.2</v>
      </c>
      <c r="F7" s="6">
        <f t="shared" ref="F7:F10" si="0">$E7*$C$18</f>
        <v>47.957999999999998</v>
      </c>
      <c r="G7" s="7">
        <f>$C$18-SUM($F$6:$F7)</f>
        <v>185.83724999999998</v>
      </c>
      <c r="H7">
        <v>2016</v>
      </c>
    </row>
    <row r="8" spans="2:14" x14ac:dyDescent="0.25">
      <c r="B8" t="s">
        <v>12</v>
      </c>
      <c r="C8" s="2">
        <v>42339</v>
      </c>
      <c r="D8" t="s">
        <v>13</v>
      </c>
      <c r="E8" s="5">
        <v>0.2</v>
      </c>
      <c r="F8" s="6">
        <f t="shared" si="0"/>
        <v>47.957999999999998</v>
      </c>
      <c r="G8" s="7">
        <f>$C$18-SUM($F$6:$F8)</f>
        <v>137.87925000000001</v>
      </c>
      <c r="H8">
        <v>2017</v>
      </c>
    </row>
    <row r="9" spans="2:14" x14ac:dyDescent="0.25">
      <c r="B9" s="3" t="s">
        <v>14</v>
      </c>
      <c r="C9" s="9">
        <f>100%-SUM(C10:C11)</f>
        <v>1</v>
      </c>
      <c r="D9" t="s">
        <v>15</v>
      </c>
      <c r="E9" s="5">
        <v>0.2</v>
      </c>
      <c r="F9" s="6">
        <f t="shared" si="0"/>
        <v>47.957999999999998</v>
      </c>
      <c r="G9" s="7">
        <f>$C$18-SUM($F$6:$F9)</f>
        <v>89.921250000000015</v>
      </c>
      <c r="H9">
        <v>2018</v>
      </c>
    </row>
    <row r="10" spans="2:14" x14ac:dyDescent="0.25">
      <c r="B10" s="3" t="s">
        <v>16</v>
      </c>
      <c r="C10" s="10">
        <v>0</v>
      </c>
      <c r="D10" t="s">
        <v>17</v>
      </c>
      <c r="E10" s="5">
        <v>0.2</v>
      </c>
      <c r="F10" s="6">
        <f t="shared" si="0"/>
        <v>47.957999999999998</v>
      </c>
      <c r="G10" s="7">
        <f>$C$18-SUM($F$6:$F10)</f>
        <v>41.963250000000016</v>
      </c>
      <c r="H10">
        <v>2019</v>
      </c>
    </row>
    <row r="11" spans="2:14" x14ac:dyDescent="0.25">
      <c r="B11" t="s">
        <v>18</v>
      </c>
      <c r="C11" s="10">
        <v>0</v>
      </c>
      <c r="D11" t="s">
        <v>19</v>
      </c>
      <c r="E11" s="5">
        <v>0.17499999999999999</v>
      </c>
      <c r="F11" s="6">
        <f>$E11*$C$18</f>
        <v>41.963249999999995</v>
      </c>
      <c r="G11" s="7">
        <f>$C$18-SUM($F$6:$F11)</f>
        <v>0</v>
      </c>
      <c r="H11">
        <v>2020</v>
      </c>
    </row>
    <row r="12" spans="2:14" x14ac:dyDescent="0.25">
      <c r="B12" t="s">
        <v>20</v>
      </c>
      <c r="C12" s="8">
        <v>239.79</v>
      </c>
      <c r="E12" s="5"/>
    </row>
    <row r="13" spans="2:14" x14ac:dyDescent="0.25">
      <c r="B13" s="3" t="s">
        <v>22</v>
      </c>
      <c r="C13" s="8">
        <f>C12*C9</f>
        <v>239.79</v>
      </c>
      <c r="E13" s="5"/>
    </row>
    <row r="14" spans="2:14" x14ac:dyDescent="0.25">
      <c r="B14" s="3" t="s">
        <v>24</v>
      </c>
      <c r="C14" s="8">
        <f>C12*SUM(C9:C10)</f>
        <v>239.79</v>
      </c>
      <c r="E14" s="3"/>
    </row>
    <row r="15" spans="2:14" x14ac:dyDescent="0.25">
      <c r="C15" s="4"/>
      <c r="E15" s="3"/>
      <c r="F15" s="12"/>
      <c r="H15" s="7"/>
      <c r="I15" s="7"/>
      <c r="J15" s="7"/>
      <c r="K15" s="7"/>
      <c r="L15" s="7"/>
      <c r="M15" s="7"/>
      <c r="N15" s="7"/>
    </row>
    <row r="16" spans="2:14" x14ac:dyDescent="0.25">
      <c r="B16" s="3" t="s">
        <v>25</v>
      </c>
      <c r="C16" s="8"/>
      <c r="E16" s="3"/>
      <c r="F16" s="12"/>
      <c r="H16" s="7"/>
      <c r="I16" s="7"/>
      <c r="J16" s="7"/>
      <c r="K16" s="7"/>
      <c r="L16" s="7"/>
      <c r="M16" s="7"/>
      <c r="N16" s="7"/>
    </row>
    <row r="17" spans="2:14" x14ac:dyDescent="0.25">
      <c r="B17" s="3" t="s">
        <v>26</v>
      </c>
      <c r="C17" s="4"/>
      <c r="E17" s="3"/>
      <c r="F17" s="12"/>
      <c r="H17" s="7"/>
      <c r="I17" s="7"/>
      <c r="J17" s="7"/>
      <c r="K17" s="7"/>
      <c r="L17" s="7"/>
      <c r="M17" s="7"/>
      <c r="N17" s="7"/>
    </row>
    <row r="18" spans="2:14" x14ac:dyDescent="0.25">
      <c r="B18" s="3" t="s">
        <v>27</v>
      </c>
      <c r="C18" s="13">
        <f>C14-SUM(C16:C17)</f>
        <v>239.79</v>
      </c>
      <c r="E18" s="3"/>
      <c r="F18" s="12"/>
    </row>
    <row r="19" spans="2:14" x14ac:dyDescent="0.25">
      <c r="B19" s="14" t="s">
        <v>28</v>
      </c>
      <c r="C19" s="15">
        <v>5</v>
      </c>
      <c r="E19" s="3"/>
      <c r="F19" s="12"/>
    </row>
    <row r="20" spans="2:14" x14ac:dyDescent="0.25">
      <c r="C20" s="4"/>
      <c r="F20" s="12"/>
    </row>
    <row r="21" spans="2:14" x14ac:dyDescent="0.25">
      <c r="B21" s="1" t="s">
        <v>29</v>
      </c>
      <c r="C21" s="4" t="s">
        <v>30</v>
      </c>
      <c r="F21" s="12"/>
    </row>
    <row r="22" spans="2:14" x14ac:dyDescent="0.25">
      <c r="B22" s="1" t="s">
        <v>31</v>
      </c>
      <c r="C22" s="10" t="s">
        <v>32</v>
      </c>
      <c r="F22" s="12"/>
    </row>
    <row r="23" spans="2:14" x14ac:dyDescent="0.25">
      <c r="B23" s="1" t="s">
        <v>33</v>
      </c>
      <c r="C23" s="10" t="s">
        <v>43</v>
      </c>
      <c r="F23" s="12"/>
    </row>
    <row r="24" spans="2:14" x14ac:dyDescent="0.25">
      <c r="B24" s="1" t="s">
        <v>35</v>
      </c>
      <c r="C24" s="4" t="s">
        <v>36</v>
      </c>
    </row>
    <row r="25" spans="2:14" x14ac:dyDescent="0.25">
      <c r="B25" s="1" t="s">
        <v>37</v>
      </c>
      <c r="C25" s="16" t="s">
        <v>38</v>
      </c>
    </row>
    <row r="26" spans="2:14" x14ac:dyDescent="0.25">
      <c r="B26" s="1" t="s">
        <v>39</v>
      </c>
      <c r="C26" t="s">
        <v>40</v>
      </c>
    </row>
  </sheetData>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8ABC-7252-43A2-8DC6-8A82550835E8}">
  <dimension ref="B2:N26"/>
  <sheetViews>
    <sheetView topLeftCell="A6" workbookViewId="0">
      <selection activeCell="D2" sqref="D2"/>
    </sheetView>
  </sheetViews>
  <sheetFormatPr defaultRowHeight="15" x14ac:dyDescent="0.25"/>
  <cols>
    <col min="2" max="2" width="36.140625" customWidth="1"/>
    <col min="3" max="3" width="14.28515625" customWidth="1"/>
    <col min="4" max="4" width="16.7109375" customWidth="1"/>
    <col min="5" max="5" width="19" customWidth="1"/>
    <col min="6" max="6" width="20.5703125" customWidth="1"/>
    <col min="7" max="7" width="21.85546875" customWidth="1"/>
    <col min="8" max="8" width="11.7109375" customWidth="1"/>
  </cols>
  <sheetData>
    <row r="2" spans="2:14" x14ac:dyDescent="0.25">
      <c r="D2" t="s">
        <v>63</v>
      </c>
      <c r="G2" t="s">
        <v>62</v>
      </c>
    </row>
    <row r="5" spans="2:14" ht="22.5" customHeight="1" x14ac:dyDescent="0.25">
      <c r="B5" s="1" t="s">
        <v>1</v>
      </c>
      <c r="C5" s="2">
        <v>42311</v>
      </c>
      <c r="D5" t="s">
        <v>2</v>
      </c>
      <c r="E5" s="3" t="s">
        <v>3</v>
      </c>
      <c r="F5" t="s">
        <v>4</v>
      </c>
      <c r="G5" t="s">
        <v>5</v>
      </c>
      <c r="H5" t="s">
        <v>6</v>
      </c>
    </row>
    <row r="6" spans="2:14" x14ac:dyDescent="0.25">
      <c r="B6" t="s">
        <v>7</v>
      </c>
      <c r="C6" s="4" t="s">
        <v>8</v>
      </c>
      <c r="D6" t="s">
        <v>9</v>
      </c>
      <c r="E6" s="5">
        <v>1.7899999999999999E-2</v>
      </c>
      <c r="F6" s="6">
        <f>$E6*$C$18</f>
        <v>1.244945</v>
      </c>
      <c r="G6" s="7">
        <f>$C$18-SUM($F$6)</f>
        <v>68.305054999999996</v>
      </c>
      <c r="H6">
        <v>2015</v>
      </c>
    </row>
    <row r="7" spans="2:14" x14ac:dyDescent="0.25">
      <c r="B7" t="s">
        <v>10</v>
      </c>
      <c r="C7" s="8">
        <v>69.55</v>
      </c>
      <c r="D7" t="s">
        <v>11</v>
      </c>
      <c r="E7" s="5">
        <v>0.1429</v>
      </c>
      <c r="F7" s="6">
        <f>$E7*$C$18</f>
        <v>9.9386949999999992</v>
      </c>
      <c r="G7" s="7">
        <f>$C$18-SUM($F$6:$F7)</f>
        <v>58.36636</v>
      </c>
      <c r="H7">
        <v>2016</v>
      </c>
    </row>
    <row r="8" spans="2:14" x14ac:dyDescent="0.25">
      <c r="B8" t="s">
        <v>12</v>
      </c>
      <c r="C8" s="2">
        <v>42339</v>
      </c>
      <c r="D8" t="s">
        <v>13</v>
      </c>
      <c r="E8" s="5">
        <v>0.14280000000000001</v>
      </c>
      <c r="F8" s="6">
        <f t="shared" ref="F8:F13" si="0">$E8*$C$18</f>
        <v>9.9317399999999996</v>
      </c>
      <c r="G8" s="7">
        <f>$C$18-SUM($F$6:$F8)</f>
        <v>48.434619999999995</v>
      </c>
      <c r="H8">
        <v>2017</v>
      </c>
    </row>
    <row r="9" spans="2:14" x14ac:dyDescent="0.25">
      <c r="B9" s="3" t="s">
        <v>14</v>
      </c>
      <c r="C9" s="9">
        <f>100%-SUM(C10:C11)</f>
        <v>1</v>
      </c>
      <c r="D9" t="s">
        <v>15</v>
      </c>
      <c r="E9" s="5">
        <v>0.1429</v>
      </c>
      <c r="F9" s="6">
        <f t="shared" si="0"/>
        <v>9.9386949999999992</v>
      </c>
      <c r="G9" s="7">
        <f>$C$18-SUM($F$6:$F9)</f>
        <v>38.495925</v>
      </c>
      <c r="H9">
        <v>2018</v>
      </c>
    </row>
    <row r="10" spans="2:14" x14ac:dyDescent="0.25">
      <c r="B10" s="3" t="s">
        <v>16</v>
      </c>
      <c r="C10" s="10">
        <v>0</v>
      </c>
      <c r="D10" t="s">
        <v>17</v>
      </c>
      <c r="E10" s="5">
        <v>0.14280000000000001</v>
      </c>
      <c r="F10" s="6">
        <f t="shared" si="0"/>
        <v>9.9317399999999996</v>
      </c>
      <c r="G10" s="7">
        <f>$C$18-SUM($F$6:$F10)</f>
        <v>28.564185000000002</v>
      </c>
      <c r="H10">
        <v>2019</v>
      </c>
    </row>
    <row r="11" spans="2:14" x14ac:dyDescent="0.25">
      <c r="B11" t="s">
        <v>18</v>
      </c>
      <c r="C11" s="10">
        <v>0</v>
      </c>
      <c r="D11" t="s">
        <v>19</v>
      </c>
      <c r="E11" s="5">
        <v>0.1429</v>
      </c>
      <c r="F11" s="6">
        <f t="shared" si="0"/>
        <v>9.9386949999999992</v>
      </c>
      <c r="G11" s="7">
        <f>$C$18-SUM($F$6:$F11)</f>
        <v>18.625489999999999</v>
      </c>
      <c r="H11">
        <v>2020</v>
      </c>
    </row>
    <row r="12" spans="2:14" x14ac:dyDescent="0.25">
      <c r="B12" t="s">
        <v>20</v>
      </c>
      <c r="C12" s="8">
        <v>69.55</v>
      </c>
      <c r="D12" t="s">
        <v>21</v>
      </c>
      <c r="E12" s="11">
        <v>0.14280000000000001</v>
      </c>
      <c r="F12" s="6">
        <f t="shared" si="0"/>
        <v>9.9317399999999996</v>
      </c>
      <c r="G12" s="7">
        <f>$C$18-SUM($F$6:$F12)</f>
        <v>8.6937500000000014</v>
      </c>
      <c r="H12">
        <v>2021</v>
      </c>
    </row>
    <row r="13" spans="2:14" x14ac:dyDescent="0.25">
      <c r="B13" s="3" t="s">
        <v>22</v>
      </c>
      <c r="C13" s="8">
        <f>C12*C9</f>
        <v>69.55</v>
      </c>
      <c r="D13" t="s">
        <v>23</v>
      </c>
      <c r="E13" s="11">
        <v>0.125</v>
      </c>
      <c r="F13" s="6">
        <f t="shared" si="0"/>
        <v>8.6937499999999996</v>
      </c>
      <c r="G13" s="7">
        <f>$C$18-SUM($F$6:$F13)</f>
        <v>0</v>
      </c>
      <c r="H13">
        <v>2022</v>
      </c>
    </row>
    <row r="14" spans="2:14" x14ac:dyDescent="0.25">
      <c r="B14" s="3" t="s">
        <v>24</v>
      </c>
      <c r="C14" s="8">
        <f>C12*SUM(C9:C10)</f>
        <v>69.55</v>
      </c>
      <c r="E14" s="3"/>
    </row>
    <row r="15" spans="2:14" x14ac:dyDescent="0.25">
      <c r="C15" s="4"/>
      <c r="E15" s="3"/>
      <c r="F15" s="12"/>
      <c r="H15" s="7"/>
      <c r="I15" s="7"/>
      <c r="J15" s="7"/>
      <c r="K15" s="7"/>
      <c r="L15" s="7"/>
      <c r="M15" s="7"/>
      <c r="N15" s="7"/>
    </row>
    <row r="16" spans="2:14" x14ac:dyDescent="0.25">
      <c r="B16" s="3" t="s">
        <v>25</v>
      </c>
      <c r="C16" s="8"/>
      <c r="E16" s="3"/>
      <c r="F16" s="12"/>
      <c r="H16" s="7"/>
      <c r="I16" s="7"/>
      <c r="J16" s="7"/>
      <c r="K16" s="7"/>
      <c r="L16" s="7"/>
      <c r="M16" s="7"/>
      <c r="N16" s="7"/>
    </row>
    <row r="17" spans="2:14" x14ac:dyDescent="0.25">
      <c r="B17" s="3" t="s">
        <v>26</v>
      </c>
      <c r="C17" s="4"/>
      <c r="E17" s="3"/>
      <c r="F17" s="12"/>
      <c r="H17" s="7"/>
      <c r="I17" s="7"/>
      <c r="J17" s="7"/>
      <c r="K17" s="7"/>
      <c r="L17" s="7"/>
      <c r="M17" s="7"/>
      <c r="N17" s="7"/>
    </row>
    <row r="18" spans="2:14" x14ac:dyDescent="0.25">
      <c r="B18" s="3" t="s">
        <v>27</v>
      </c>
      <c r="C18" s="13">
        <v>69.55</v>
      </c>
      <c r="E18" s="3"/>
      <c r="F18" s="12"/>
    </row>
    <row r="19" spans="2:14" x14ac:dyDescent="0.25">
      <c r="B19" s="14" t="s">
        <v>28</v>
      </c>
      <c r="C19" s="15">
        <v>7</v>
      </c>
      <c r="E19" s="3"/>
      <c r="F19" s="12"/>
    </row>
    <row r="20" spans="2:14" x14ac:dyDescent="0.25">
      <c r="C20" s="4"/>
      <c r="F20" s="12"/>
    </row>
    <row r="21" spans="2:14" x14ac:dyDescent="0.25">
      <c r="B21" s="1" t="s">
        <v>29</v>
      </c>
      <c r="C21" s="4" t="s">
        <v>30</v>
      </c>
      <c r="F21" s="12"/>
    </row>
    <row r="22" spans="2:14" x14ac:dyDescent="0.25">
      <c r="B22" s="1" t="s">
        <v>31</v>
      </c>
      <c r="C22" s="10" t="s">
        <v>32</v>
      </c>
      <c r="F22" s="12"/>
    </row>
    <row r="23" spans="2:14" x14ac:dyDescent="0.25">
      <c r="B23" s="1" t="s">
        <v>33</v>
      </c>
      <c r="C23" s="10" t="s">
        <v>34</v>
      </c>
      <c r="F23" s="12"/>
    </row>
    <row r="24" spans="2:14" x14ac:dyDescent="0.25">
      <c r="B24" s="1" t="s">
        <v>35</v>
      </c>
      <c r="C24" s="4" t="s">
        <v>36</v>
      </c>
    </row>
    <row r="25" spans="2:14" x14ac:dyDescent="0.25">
      <c r="B25" s="1" t="s">
        <v>37</v>
      </c>
      <c r="C25" s="16" t="s">
        <v>38</v>
      </c>
    </row>
    <row r="26" spans="2:14" x14ac:dyDescent="0.25">
      <c r="B26" s="1" t="s">
        <v>39</v>
      </c>
      <c r="C26" t="s">
        <v>40</v>
      </c>
    </row>
  </sheetData>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F5AB4-E0EC-4ABE-B4D0-CF9EF03EAFD5}">
  <dimension ref="B3:E36"/>
  <sheetViews>
    <sheetView topLeftCell="A14" workbookViewId="0">
      <selection activeCell="K22" sqref="K22"/>
    </sheetView>
  </sheetViews>
  <sheetFormatPr defaultRowHeight="15" x14ac:dyDescent="0.25"/>
  <sheetData>
    <row r="3" spans="2:5" x14ac:dyDescent="0.25">
      <c r="B3" t="s">
        <v>44</v>
      </c>
    </row>
    <row r="4" spans="2:5" x14ac:dyDescent="0.25">
      <c r="B4" t="s">
        <v>104</v>
      </c>
    </row>
    <row r="5" spans="2:5" x14ac:dyDescent="0.25">
      <c r="B5" t="s">
        <v>45</v>
      </c>
    </row>
    <row r="6" spans="2:5" x14ac:dyDescent="0.25">
      <c r="B6" t="s">
        <v>46</v>
      </c>
    </row>
    <row r="8" spans="2:5" x14ac:dyDescent="0.25">
      <c r="B8" t="s">
        <v>47</v>
      </c>
    </row>
    <row r="9" spans="2:5" x14ac:dyDescent="0.25">
      <c r="B9" t="s">
        <v>48</v>
      </c>
    </row>
    <row r="12" spans="2:5" x14ac:dyDescent="0.25">
      <c r="B12" t="s">
        <v>49</v>
      </c>
    </row>
    <row r="13" spans="2:5" x14ac:dyDescent="0.25">
      <c r="B13" t="s">
        <v>50</v>
      </c>
    </row>
    <row r="15" spans="2:5" x14ac:dyDescent="0.25">
      <c r="B15" t="s">
        <v>127</v>
      </c>
      <c r="E15" t="s">
        <v>130</v>
      </c>
    </row>
    <row r="16" spans="2:5" x14ac:dyDescent="0.25">
      <c r="E16" t="s">
        <v>128</v>
      </c>
    </row>
    <row r="18" spans="2:2" x14ac:dyDescent="0.25">
      <c r="B18" t="s">
        <v>129</v>
      </c>
    </row>
    <row r="20" spans="2:2" x14ac:dyDescent="0.25">
      <c r="B20" t="s">
        <v>102</v>
      </c>
    </row>
    <row r="21" spans="2:2" x14ac:dyDescent="0.25">
      <c r="B21" t="s">
        <v>103</v>
      </c>
    </row>
    <row r="23" spans="2:2" x14ac:dyDescent="0.25">
      <c r="B23" s="33" t="s">
        <v>107</v>
      </c>
    </row>
    <row r="24" spans="2:2" x14ac:dyDescent="0.25">
      <c r="B24" t="s">
        <v>108</v>
      </c>
    </row>
    <row r="25" spans="2:2" x14ac:dyDescent="0.25">
      <c r="B25" t="s">
        <v>109</v>
      </c>
    </row>
    <row r="26" spans="2:2" x14ac:dyDescent="0.25">
      <c r="B26" t="s">
        <v>110</v>
      </c>
    </row>
    <row r="27" spans="2:2" x14ac:dyDescent="0.25">
      <c r="B27" t="s">
        <v>111</v>
      </c>
    </row>
    <row r="28" spans="2:2" x14ac:dyDescent="0.25">
      <c r="B28" t="s">
        <v>112</v>
      </c>
    </row>
    <row r="29" spans="2:2" x14ac:dyDescent="0.25">
      <c r="B29" t="s">
        <v>113</v>
      </c>
    </row>
    <row r="31" spans="2:2" x14ac:dyDescent="0.25">
      <c r="B31" s="34" t="s">
        <v>114</v>
      </c>
    </row>
    <row r="32" spans="2:2" x14ac:dyDescent="0.25">
      <c r="B32" s="34" t="s">
        <v>115</v>
      </c>
    </row>
    <row r="33" spans="2:2" x14ac:dyDescent="0.25">
      <c r="B33" s="34" t="s">
        <v>116</v>
      </c>
    </row>
    <row r="34" spans="2:2" x14ac:dyDescent="0.25">
      <c r="B34" s="34" t="s">
        <v>117</v>
      </c>
    </row>
    <row r="35" spans="2:2" x14ac:dyDescent="0.25">
      <c r="B35" s="34" t="s">
        <v>118</v>
      </c>
    </row>
    <row r="36" spans="2:2" x14ac:dyDescent="0.25">
      <c r="B36" t="s">
        <v>119</v>
      </c>
    </row>
  </sheetData>
  <pageMargins left="0.7" right="0.7" top="0.75" bottom="0.75" header="0.3" footer="0.3"/>
  <pageSetup orientation="portrait" verticalDpi="0" r:id="rId1"/>
  <headerFooter>
    <oddFooter>&amp;Lhttps://liberdownload.com&amp;RLiberman Consulting L.L.C.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FF1C-5609-438F-A634-680C25A8AC17}">
  <dimension ref="B2:O27"/>
  <sheetViews>
    <sheetView topLeftCell="A2" workbookViewId="0">
      <selection activeCell="H16" sqref="H16"/>
    </sheetView>
  </sheetViews>
  <sheetFormatPr defaultRowHeight="15" x14ac:dyDescent="0.25"/>
  <cols>
    <col min="2" max="2" width="36.140625" customWidth="1"/>
    <col min="3" max="4" width="14.28515625" customWidth="1"/>
    <col min="5" max="5" width="16.7109375" customWidth="1"/>
    <col min="6" max="6" width="19" customWidth="1"/>
    <col min="7" max="7" width="20.5703125" customWidth="1"/>
    <col min="8" max="8" width="21.85546875" customWidth="1"/>
    <col min="9" max="9" width="11.7109375" customWidth="1"/>
  </cols>
  <sheetData>
    <row r="2" spans="2:15" ht="18.75" x14ac:dyDescent="0.3">
      <c r="B2" s="29" t="s">
        <v>65</v>
      </c>
    </row>
    <row r="3" spans="2:15" x14ac:dyDescent="0.25">
      <c r="B3" t="s">
        <v>76</v>
      </c>
      <c r="G3" t="s">
        <v>62</v>
      </c>
    </row>
    <row r="4" spans="2:15" x14ac:dyDescent="0.25">
      <c r="F4" t="s">
        <v>77</v>
      </c>
      <c r="G4" t="str">
        <f>C5</f>
        <v>Office Desk</v>
      </c>
    </row>
    <row r="5" spans="2:15" x14ac:dyDescent="0.25">
      <c r="B5" t="s">
        <v>75</v>
      </c>
      <c r="C5" t="s">
        <v>95</v>
      </c>
      <c r="F5" t="s">
        <v>98</v>
      </c>
      <c r="G5" s="20">
        <f>SUM(Table2467[Depreciation Deduction])</f>
        <v>5000</v>
      </c>
    </row>
    <row r="6" spans="2:15" ht="22.5" customHeight="1" x14ac:dyDescent="0.25">
      <c r="B6" s="1" t="s">
        <v>1</v>
      </c>
      <c r="C6" s="2">
        <v>44105</v>
      </c>
      <c r="D6" s="2"/>
      <c r="E6" t="s">
        <v>2</v>
      </c>
      <c r="F6" s="3" t="s">
        <v>3</v>
      </c>
      <c r="G6" t="s">
        <v>100</v>
      </c>
      <c r="H6" t="s">
        <v>101</v>
      </c>
      <c r="I6" t="s">
        <v>99</v>
      </c>
    </row>
    <row r="7" spans="2:15" x14ac:dyDescent="0.25">
      <c r="B7" t="s">
        <v>7</v>
      </c>
      <c r="C7" s="4" t="str">
        <f>C5</f>
        <v>Office Desk</v>
      </c>
      <c r="D7" s="4"/>
      <c r="E7" t="s">
        <v>9</v>
      </c>
      <c r="F7" s="5">
        <v>3.5700000000000003E-2</v>
      </c>
      <c r="G7" s="6">
        <f>$F7*$C$19</f>
        <v>178.5</v>
      </c>
      <c r="H7" s="7">
        <f>$C$19-SUM($G$7)</f>
        <v>4821.5</v>
      </c>
      <c r="I7">
        <v>2020</v>
      </c>
    </row>
    <row r="8" spans="2:15" x14ac:dyDescent="0.25">
      <c r="B8" t="s">
        <v>10</v>
      </c>
      <c r="C8" s="8">
        <v>5000</v>
      </c>
      <c r="D8" s="8"/>
      <c r="E8" t="s">
        <v>11</v>
      </c>
      <c r="F8" s="5">
        <v>0.27550000000000002</v>
      </c>
      <c r="G8" s="6">
        <f t="shared" ref="G8:G11" si="0">$F8*$C$19</f>
        <v>1377.5</v>
      </c>
      <c r="H8" s="7">
        <f>$C$19-SUM($G$7:$G8)</f>
        <v>3444</v>
      </c>
      <c r="I8">
        <v>2021</v>
      </c>
    </row>
    <row r="9" spans="2:15" x14ac:dyDescent="0.25">
      <c r="B9" t="s">
        <v>12</v>
      </c>
      <c r="C9" s="2">
        <v>44105</v>
      </c>
      <c r="D9" s="2"/>
      <c r="E9" t="s">
        <v>13</v>
      </c>
      <c r="F9" s="5">
        <v>0.1968</v>
      </c>
      <c r="G9" s="6">
        <f t="shared" si="0"/>
        <v>984</v>
      </c>
      <c r="H9" s="7">
        <f>$C$19-SUM($G$7:$G9)</f>
        <v>2460</v>
      </c>
      <c r="I9">
        <v>2022</v>
      </c>
    </row>
    <row r="10" spans="2:15" x14ac:dyDescent="0.25">
      <c r="B10" s="3" t="s">
        <v>14</v>
      </c>
      <c r="C10" s="9">
        <v>1</v>
      </c>
      <c r="D10" s="9"/>
      <c r="E10" t="s">
        <v>15</v>
      </c>
      <c r="F10" s="5">
        <v>0.1406</v>
      </c>
      <c r="G10" s="6">
        <f t="shared" si="0"/>
        <v>703</v>
      </c>
      <c r="H10" s="7">
        <f>$C$19-SUM($G$7:$G10)</f>
        <v>1757</v>
      </c>
      <c r="I10">
        <v>2023</v>
      </c>
    </row>
    <row r="11" spans="2:15" x14ac:dyDescent="0.25">
      <c r="B11" s="3" t="s">
        <v>16</v>
      </c>
      <c r="C11" s="10">
        <v>0</v>
      </c>
      <c r="D11" s="10"/>
      <c r="E11" t="s">
        <v>17</v>
      </c>
      <c r="F11" s="5">
        <v>0.1004</v>
      </c>
      <c r="G11" s="6">
        <f t="shared" si="0"/>
        <v>502</v>
      </c>
      <c r="H11" s="7">
        <f>$C$19-SUM($G$7:$G11)</f>
        <v>1255</v>
      </c>
      <c r="I11">
        <v>2024</v>
      </c>
    </row>
    <row r="12" spans="2:15" x14ac:dyDescent="0.25">
      <c r="B12" t="s">
        <v>18</v>
      </c>
      <c r="C12" s="10">
        <v>0</v>
      </c>
      <c r="D12" s="10"/>
      <c r="E12" t="s">
        <v>19</v>
      </c>
      <c r="F12" s="5">
        <v>8.7300000000000003E-2</v>
      </c>
      <c r="G12" s="6">
        <f>$F12*$C$19</f>
        <v>436.5</v>
      </c>
      <c r="H12" s="7">
        <f>$C$19-SUM($G$7:$G12)</f>
        <v>818.5</v>
      </c>
      <c r="I12">
        <v>2025</v>
      </c>
    </row>
    <row r="13" spans="2:15" x14ac:dyDescent="0.25">
      <c r="B13" t="s">
        <v>20</v>
      </c>
      <c r="C13" s="8">
        <v>5000</v>
      </c>
      <c r="D13" s="8"/>
      <c r="E13" t="s">
        <v>21</v>
      </c>
      <c r="F13" s="31">
        <v>8.7300000000000003E-2</v>
      </c>
      <c r="G13" s="32">
        <f>$F13*$C$19</f>
        <v>436.5</v>
      </c>
      <c r="H13" s="7">
        <f>$C$19-SUM($G$7:$G13)</f>
        <v>382</v>
      </c>
      <c r="I13">
        <v>2026</v>
      </c>
    </row>
    <row r="14" spans="2:15" x14ac:dyDescent="0.25">
      <c r="B14" s="3" t="s">
        <v>22</v>
      </c>
      <c r="C14" s="8">
        <f>C13*C10</f>
        <v>5000</v>
      </c>
      <c r="D14" s="8"/>
      <c r="E14" t="s">
        <v>23</v>
      </c>
      <c r="F14" s="31">
        <v>7.6399999999999996E-2</v>
      </c>
      <c r="G14" s="32">
        <f>$F14*$C$19</f>
        <v>382</v>
      </c>
      <c r="H14" s="7">
        <f>$C$19-SUM($G$7:$G14)</f>
        <v>0</v>
      </c>
      <c r="I14">
        <v>2027</v>
      </c>
    </row>
    <row r="15" spans="2:15" x14ac:dyDescent="0.25">
      <c r="B15" s="3" t="s">
        <v>24</v>
      </c>
      <c r="C15" s="8">
        <f>C13*SUM(C10:C11)</f>
        <v>5000</v>
      </c>
      <c r="D15" s="8"/>
      <c r="F15" s="3"/>
    </row>
    <row r="16" spans="2:15" x14ac:dyDescent="0.25">
      <c r="C16" s="4"/>
      <c r="D16" s="4"/>
      <c r="F16" s="3"/>
      <c r="G16" s="12"/>
      <c r="I16" s="7"/>
      <c r="J16" s="7"/>
      <c r="K16" s="7"/>
      <c r="L16" s="7"/>
      <c r="M16" s="7"/>
      <c r="N16" s="7"/>
      <c r="O16" s="7"/>
    </row>
    <row r="17" spans="2:15" x14ac:dyDescent="0.25">
      <c r="B17" s="3" t="s">
        <v>80</v>
      </c>
      <c r="C17" s="8"/>
      <c r="D17" s="8"/>
      <c r="F17" s="3"/>
      <c r="G17" s="12"/>
      <c r="I17" s="7"/>
      <c r="J17" s="7"/>
      <c r="K17" s="7"/>
      <c r="L17" s="7"/>
      <c r="M17" s="7"/>
      <c r="N17" s="7"/>
      <c r="O17" s="7"/>
    </row>
    <row r="18" spans="2:15" x14ac:dyDescent="0.25">
      <c r="B18" s="3" t="s">
        <v>26</v>
      </c>
      <c r="C18" s="4"/>
      <c r="D18" s="4"/>
      <c r="F18" s="3"/>
      <c r="G18" s="12"/>
      <c r="I18" s="7"/>
      <c r="J18" s="7"/>
      <c r="K18" s="7"/>
      <c r="L18" s="7"/>
      <c r="M18" s="7"/>
      <c r="N18" s="7"/>
      <c r="O18" s="7"/>
    </row>
    <row r="19" spans="2:15" x14ac:dyDescent="0.25">
      <c r="B19" s="3" t="s">
        <v>192</v>
      </c>
      <c r="C19" s="13">
        <f>C15-SUM(C17:C18)</f>
        <v>5000</v>
      </c>
      <c r="D19" s="13"/>
      <c r="F19" s="3"/>
      <c r="G19" s="12"/>
    </row>
    <row r="20" spans="2:15" x14ac:dyDescent="0.25">
      <c r="B20" s="14" t="s">
        <v>28</v>
      </c>
      <c r="C20" s="15">
        <v>7</v>
      </c>
      <c r="D20" s="15"/>
      <c r="F20" s="3"/>
      <c r="G20" s="12"/>
    </row>
    <row r="21" spans="2:15" x14ac:dyDescent="0.25">
      <c r="C21" s="4"/>
      <c r="D21" s="4"/>
      <c r="G21" s="12"/>
    </row>
    <row r="22" spans="2:15" x14ac:dyDescent="0.25">
      <c r="B22" s="1" t="s">
        <v>29</v>
      </c>
      <c r="C22" s="4" t="s">
        <v>30</v>
      </c>
      <c r="D22" s="4"/>
      <c r="G22" s="12"/>
    </row>
    <row r="23" spans="2:15" x14ac:dyDescent="0.25">
      <c r="B23" s="1" t="s">
        <v>31</v>
      </c>
      <c r="C23" s="10" t="s">
        <v>88</v>
      </c>
      <c r="D23" s="10"/>
      <c r="G23" s="12"/>
    </row>
    <row r="24" spans="2:15" x14ac:dyDescent="0.25">
      <c r="B24" s="1" t="s">
        <v>33</v>
      </c>
      <c r="C24" s="10" t="s">
        <v>87</v>
      </c>
      <c r="D24" s="10"/>
      <c r="G24" s="12"/>
    </row>
    <row r="25" spans="2:15" x14ac:dyDescent="0.25">
      <c r="B25" s="1" t="s">
        <v>35</v>
      </c>
      <c r="C25" s="4" t="s">
        <v>36</v>
      </c>
      <c r="D25" s="4"/>
    </row>
    <row r="26" spans="2:15" x14ac:dyDescent="0.25">
      <c r="B26" s="1" t="s">
        <v>37</v>
      </c>
      <c r="C26" s="16" t="s">
        <v>96</v>
      </c>
      <c r="D26" s="16"/>
    </row>
    <row r="27" spans="2:15" x14ac:dyDescent="0.25">
      <c r="B27" s="1" t="s">
        <v>81</v>
      </c>
      <c r="C27" t="s">
        <v>97</v>
      </c>
    </row>
  </sheetData>
  <phoneticPr fontId="6" type="noConversion"/>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4835-73AA-4FFB-B7D4-DFBD395AD9E9}">
  <dimension ref="B2:O27"/>
  <sheetViews>
    <sheetView workbookViewId="0">
      <selection activeCell="G12" sqref="G12"/>
    </sheetView>
  </sheetViews>
  <sheetFormatPr defaultRowHeight="15" x14ac:dyDescent="0.25"/>
  <cols>
    <col min="2" max="2" width="36.140625" customWidth="1"/>
    <col min="3" max="4" width="14.28515625" customWidth="1"/>
    <col min="5" max="5" width="16.7109375" customWidth="1"/>
    <col min="6" max="6" width="19" customWidth="1"/>
    <col min="7" max="7" width="20.5703125" customWidth="1"/>
    <col min="8" max="8" width="21.85546875" customWidth="1"/>
    <col min="9" max="9" width="11.7109375" customWidth="1"/>
  </cols>
  <sheetData>
    <row r="2" spans="2:15" ht="18.75" x14ac:dyDescent="0.3">
      <c r="B2" s="29" t="s">
        <v>65</v>
      </c>
    </row>
    <row r="3" spans="2:15" x14ac:dyDescent="0.25">
      <c r="B3" t="s">
        <v>76</v>
      </c>
      <c r="G3" t="s">
        <v>62</v>
      </c>
    </row>
    <row r="4" spans="2:15" x14ac:dyDescent="0.25">
      <c r="F4" t="s">
        <v>77</v>
      </c>
      <c r="G4" t="str">
        <f>C5</f>
        <v>Office Chair</v>
      </c>
    </row>
    <row r="5" spans="2:15" x14ac:dyDescent="0.25">
      <c r="B5" t="s">
        <v>75</v>
      </c>
      <c r="C5" t="s">
        <v>91</v>
      </c>
      <c r="F5" t="s">
        <v>98</v>
      </c>
      <c r="G5" s="20">
        <f>SUM(Table248[Depreciation Amt])</f>
        <v>1000</v>
      </c>
    </row>
    <row r="6" spans="2:15" ht="22.5" customHeight="1" x14ac:dyDescent="0.25">
      <c r="B6" s="1" t="s">
        <v>1</v>
      </c>
      <c r="C6" s="2">
        <v>44044</v>
      </c>
      <c r="D6" s="2"/>
      <c r="E6" t="s">
        <v>2</v>
      </c>
      <c r="F6" s="3" t="s">
        <v>3</v>
      </c>
      <c r="G6" t="s">
        <v>4</v>
      </c>
      <c r="H6" t="s">
        <v>101</v>
      </c>
      <c r="I6" t="s">
        <v>99</v>
      </c>
    </row>
    <row r="7" spans="2:15" x14ac:dyDescent="0.25">
      <c r="B7" t="s">
        <v>7</v>
      </c>
      <c r="C7" s="4" t="str">
        <f>C5</f>
        <v>Office Chair</v>
      </c>
      <c r="D7" s="4"/>
      <c r="E7" t="s">
        <v>9</v>
      </c>
      <c r="F7" s="5">
        <v>0.1071</v>
      </c>
      <c r="G7" s="6">
        <f>$F7*$C$19</f>
        <v>107.1</v>
      </c>
      <c r="H7" s="7">
        <f>$C$19-SUM($G$7)</f>
        <v>892.9</v>
      </c>
      <c r="I7">
        <v>2020</v>
      </c>
    </row>
    <row r="8" spans="2:15" x14ac:dyDescent="0.25">
      <c r="B8" t="s">
        <v>10</v>
      </c>
      <c r="C8" s="8">
        <v>1000</v>
      </c>
      <c r="D8" s="8"/>
      <c r="E8" t="s">
        <v>11</v>
      </c>
      <c r="F8" s="5">
        <v>0.25509999999999999</v>
      </c>
      <c r="G8" s="6">
        <f t="shared" ref="G8:G11" si="0">$F8*$C$19</f>
        <v>255.1</v>
      </c>
      <c r="H8" s="7">
        <f>$C$19-SUM($G$7:$G8)</f>
        <v>637.79999999999995</v>
      </c>
      <c r="I8">
        <v>2021</v>
      </c>
    </row>
    <row r="9" spans="2:15" x14ac:dyDescent="0.25">
      <c r="B9" t="s">
        <v>12</v>
      </c>
      <c r="C9" s="2">
        <v>44044</v>
      </c>
      <c r="D9" s="2"/>
      <c r="E9" t="s">
        <v>13</v>
      </c>
      <c r="F9" s="5">
        <v>0.1822</v>
      </c>
      <c r="G9" s="6">
        <f t="shared" si="0"/>
        <v>182.2</v>
      </c>
      <c r="H9" s="7">
        <f>$C$19-SUM($G$7:$G9)</f>
        <v>455.6</v>
      </c>
      <c r="I9">
        <v>2022</v>
      </c>
    </row>
    <row r="10" spans="2:15" x14ac:dyDescent="0.25">
      <c r="B10" s="3" t="s">
        <v>14</v>
      </c>
      <c r="C10" s="9">
        <v>1</v>
      </c>
      <c r="D10" s="9"/>
      <c r="E10" t="s">
        <v>15</v>
      </c>
      <c r="F10" s="5">
        <v>0.13020000000000001</v>
      </c>
      <c r="G10" s="6">
        <f>$F10*$C$19</f>
        <v>130.20000000000002</v>
      </c>
      <c r="H10" s="7">
        <f>$C$19-SUM($G$7:$G10)</f>
        <v>325.39999999999998</v>
      </c>
      <c r="I10">
        <v>2023</v>
      </c>
    </row>
    <row r="11" spans="2:15" x14ac:dyDescent="0.25">
      <c r="B11" s="3" t="s">
        <v>16</v>
      </c>
      <c r="C11" s="10">
        <v>0</v>
      </c>
      <c r="D11" s="10"/>
      <c r="E11" t="s">
        <v>17</v>
      </c>
      <c r="F11" s="5">
        <v>9.2999999999999999E-2</v>
      </c>
      <c r="G11" s="6">
        <f>$F11*$C$19</f>
        <v>93</v>
      </c>
      <c r="H11" s="7">
        <f>$C$19-SUM($G$7:$G11)</f>
        <v>232.39999999999998</v>
      </c>
      <c r="I11">
        <v>2024</v>
      </c>
    </row>
    <row r="12" spans="2:15" x14ac:dyDescent="0.25">
      <c r="B12" t="s">
        <v>18</v>
      </c>
      <c r="C12" s="10">
        <v>0</v>
      </c>
      <c r="D12" s="10"/>
      <c r="E12" t="s">
        <v>19</v>
      </c>
      <c r="F12" s="5">
        <v>8.8499999999999995E-2</v>
      </c>
      <c r="G12" s="6">
        <f>$F12*$C$19</f>
        <v>88.5</v>
      </c>
      <c r="H12" s="7">
        <f>$C$19-SUM($G$7:$G12)</f>
        <v>143.89999999999998</v>
      </c>
      <c r="I12">
        <v>2025</v>
      </c>
    </row>
    <row r="13" spans="2:15" x14ac:dyDescent="0.25">
      <c r="B13" t="s">
        <v>20</v>
      </c>
      <c r="C13" s="8">
        <v>1000</v>
      </c>
      <c r="D13" s="8"/>
      <c r="E13" t="s">
        <v>21</v>
      </c>
      <c r="F13" s="31">
        <v>8.8599999999999998E-2</v>
      </c>
      <c r="G13" s="32">
        <f>$F13*$C$19</f>
        <v>88.6</v>
      </c>
      <c r="H13" s="7">
        <f>$C$19-SUM($G$7:$G13)</f>
        <v>55.299999999999955</v>
      </c>
      <c r="I13">
        <v>2026</v>
      </c>
    </row>
    <row r="14" spans="2:15" x14ac:dyDescent="0.25">
      <c r="B14" s="3" t="s">
        <v>22</v>
      </c>
      <c r="C14" s="8">
        <f>C13*C10</f>
        <v>1000</v>
      </c>
      <c r="D14" s="8"/>
      <c r="E14" t="s">
        <v>23</v>
      </c>
      <c r="F14" s="31">
        <v>5.5300000000000002E-2</v>
      </c>
      <c r="G14" s="32">
        <f>$F14*$C$19</f>
        <v>55.300000000000004</v>
      </c>
      <c r="H14" s="7">
        <f>$C$19-SUM($G$7:$G14)</f>
        <v>0</v>
      </c>
      <c r="I14">
        <v>2027</v>
      </c>
    </row>
    <row r="15" spans="2:15" x14ac:dyDescent="0.25">
      <c r="B15" s="3" t="s">
        <v>24</v>
      </c>
      <c r="C15" s="8">
        <f>C13*SUM(C10:C11)</f>
        <v>1000</v>
      </c>
      <c r="D15" s="8"/>
      <c r="F15" s="3"/>
    </row>
    <row r="16" spans="2:15" x14ac:dyDescent="0.25">
      <c r="C16" s="4"/>
      <c r="D16" s="4"/>
      <c r="F16" s="3"/>
      <c r="G16" s="12"/>
      <c r="I16" s="7"/>
      <c r="J16" s="7"/>
      <c r="K16" s="7"/>
      <c r="L16" s="7"/>
      <c r="M16" s="7"/>
      <c r="N16" s="7"/>
      <c r="O16" s="7"/>
    </row>
    <row r="17" spans="2:15" x14ac:dyDescent="0.25">
      <c r="B17" s="3" t="s">
        <v>80</v>
      </c>
      <c r="C17" s="8"/>
      <c r="D17" s="8"/>
      <c r="F17" s="3"/>
      <c r="G17" s="12"/>
      <c r="I17" s="7"/>
      <c r="J17" s="7"/>
      <c r="K17" s="7"/>
      <c r="L17" s="7"/>
      <c r="M17" s="7"/>
      <c r="N17" s="7"/>
      <c r="O17" s="7"/>
    </row>
    <row r="18" spans="2:15" x14ac:dyDescent="0.25">
      <c r="B18" s="3" t="s">
        <v>26</v>
      </c>
      <c r="C18" s="4"/>
      <c r="D18" s="4"/>
      <c r="F18" s="3"/>
      <c r="G18" s="12"/>
      <c r="I18" s="7"/>
      <c r="J18" s="7"/>
      <c r="K18" s="7"/>
      <c r="L18" s="7"/>
      <c r="M18" s="7"/>
      <c r="N18" s="7"/>
      <c r="O18" s="7"/>
    </row>
    <row r="19" spans="2:15" x14ac:dyDescent="0.25">
      <c r="B19" s="3" t="s">
        <v>192</v>
      </c>
      <c r="C19" s="13">
        <f>C15-SUM(C17:C18)</f>
        <v>1000</v>
      </c>
      <c r="D19" s="13"/>
      <c r="F19" s="3"/>
      <c r="G19" s="12"/>
    </row>
    <row r="20" spans="2:15" x14ac:dyDescent="0.25">
      <c r="B20" s="14" t="s">
        <v>28</v>
      </c>
      <c r="C20" s="15">
        <v>7</v>
      </c>
      <c r="D20" s="15"/>
      <c r="F20" s="3"/>
      <c r="G20" s="12"/>
    </row>
    <row r="21" spans="2:15" x14ac:dyDescent="0.25">
      <c r="C21" s="4"/>
      <c r="D21" s="4"/>
      <c r="G21" s="12"/>
    </row>
    <row r="22" spans="2:15" x14ac:dyDescent="0.25">
      <c r="B22" s="1" t="s">
        <v>29</v>
      </c>
      <c r="C22" s="4" t="s">
        <v>30</v>
      </c>
      <c r="D22" s="4"/>
      <c r="G22" s="12"/>
    </row>
    <row r="23" spans="2:15" x14ac:dyDescent="0.25">
      <c r="B23" s="1" t="s">
        <v>94</v>
      </c>
      <c r="C23" s="30" t="s">
        <v>88</v>
      </c>
      <c r="D23" s="10"/>
      <c r="G23" s="12"/>
    </row>
    <row r="24" spans="2:15" x14ac:dyDescent="0.25">
      <c r="B24" s="1" t="s">
        <v>33</v>
      </c>
      <c r="C24" s="30" t="s">
        <v>87</v>
      </c>
      <c r="D24" s="10"/>
      <c r="G24" s="12"/>
    </row>
    <row r="25" spans="2:15" x14ac:dyDescent="0.25">
      <c r="B25" s="1" t="s">
        <v>35</v>
      </c>
      <c r="C25" s="4" t="s">
        <v>36</v>
      </c>
      <c r="D25" s="4"/>
    </row>
    <row r="26" spans="2:15" x14ac:dyDescent="0.25">
      <c r="B26" s="1" t="s">
        <v>37</v>
      </c>
      <c r="C26" s="16" t="s">
        <v>92</v>
      </c>
      <c r="D26" s="16"/>
    </row>
    <row r="27" spans="2:15" x14ac:dyDescent="0.25">
      <c r="B27" s="1" t="s">
        <v>81</v>
      </c>
      <c r="C27" t="s">
        <v>93</v>
      </c>
    </row>
  </sheetData>
  <phoneticPr fontId="6" type="noConversion"/>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133C9-9F65-4133-BD39-9D2A38207FBD}">
  <dimension ref="B2:O27"/>
  <sheetViews>
    <sheetView workbookViewId="0">
      <selection activeCell="I8" sqref="I8"/>
    </sheetView>
  </sheetViews>
  <sheetFormatPr defaultRowHeight="15" x14ac:dyDescent="0.25"/>
  <cols>
    <col min="2" max="2" width="36.140625" customWidth="1"/>
    <col min="3" max="4" width="14.28515625" customWidth="1"/>
    <col min="5" max="5" width="16.7109375" customWidth="1"/>
    <col min="6" max="6" width="19" customWidth="1"/>
    <col min="7" max="7" width="24.140625" customWidth="1"/>
    <col min="8" max="8" width="21.85546875" customWidth="1"/>
    <col min="9" max="9" width="10.140625" customWidth="1"/>
  </cols>
  <sheetData>
    <row r="2" spans="2:15" ht="18.75" x14ac:dyDescent="0.3">
      <c r="B2" s="29" t="s">
        <v>65</v>
      </c>
    </row>
    <row r="3" spans="2:15" x14ac:dyDescent="0.25">
      <c r="B3" t="s">
        <v>76</v>
      </c>
      <c r="G3" t="s">
        <v>62</v>
      </c>
    </row>
    <row r="4" spans="2:15" x14ac:dyDescent="0.25">
      <c r="E4" t="s">
        <v>77</v>
      </c>
      <c r="G4" t="str">
        <f>C5</f>
        <v>Laptop</v>
      </c>
    </row>
    <row r="5" spans="2:15" x14ac:dyDescent="0.25">
      <c r="B5" t="s">
        <v>75</v>
      </c>
      <c r="C5" t="s">
        <v>42</v>
      </c>
      <c r="F5" t="s">
        <v>98</v>
      </c>
      <c r="G5" s="20">
        <f>SUM(Table249[Depreciation Deduction])</f>
        <v>1000.0000000000001</v>
      </c>
    </row>
    <row r="6" spans="2:15" ht="22.5" customHeight="1" x14ac:dyDescent="0.25">
      <c r="B6" s="1" t="s">
        <v>1</v>
      </c>
      <c r="C6" s="2">
        <v>43868</v>
      </c>
      <c r="D6" s="2"/>
      <c r="E6" t="s">
        <v>2</v>
      </c>
      <c r="F6" s="3" t="s">
        <v>3</v>
      </c>
      <c r="G6" t="s">
        <v>100</v>
      </c>
      <c r="H6" t="s">
        <v>101</v>
      </c>
      <c r="I6" t="s">
        <v>99</v>
      </c>
    </row>
    <row r="7" spans="2:15" x14ac:dyDescent="0.25">
      <c r="B7" t="s">
        <v>7</v>
      </c>
      <c r="C7" s="4" t="str">
        <f>C5</f>
        <v>Laptop</v>
      </c>
      <c r="D7" s="4"/>
      <c r="E7" t="s">
        <v>9</v>
      </c>
      <c r="F7" s="5">
        <v>0.2</v>
      </c>
      <c r="G7" s="6">
        <f>$F7*$C$19</f>
        <v>200</v>
      </c>
      <c r="H7" s="7">
        <f>$C$19-SUM($G$7:$G7)</f>
        <v>800</v>
      </c>
      <c r="I7">
        <v>2020</v>
      </c>
    </row>
    <row r="8" spans="2:15" x14ac:dyDescent="0.25">
      <c r="B8" t="s">
        <v>10</v>
      </c>
      <c r="C8" s="8">
        <v>1000</v>
      </c>
      <c r="D8" s="8"/>
      <c r="E8" t="s">
        <v>11</v>
      </c>
      <c r="F8" s="5">
        <v>0.32</v>
      </c>
      <c r="G8" s="6">
        <f t="shared" ref="G8:G11" si="0">$F8*$C$19</f>
        <v>320</v>
      </c>
      <c r="H8" s="7">
        <f>$C$19-SUM($G$7:$G8)</f>
        <v>480</v>
      </c>
      <c r="I8">
        <f>I7+1</f>
        <v>2021</v>
      </c>
    </row>
    <row r="9" spans="2:15" x14ac:dyDescent="0.25">
      <c r="B9" t="s">
        <v>12</v>
      </c>
      <c r="C9" s="2">
        <v>43868</v>
      </c>
      <c r="D9" s="2"/>
      <c r="E9" t="s">
        <v>13</v>
      </c>
      <c r="F9" s="5">
        <v>0.192</v>
      </c>
      <c r="G9" s="6">
        <f t="shared" si="0"/>
        <v>192</v>
      </c>
      <c r="H9" s="7">
        <f>$C$19-SUM($G$7:$G9)</f>
        <v>288</v>
      </c>
      <c r="I9">
        <f t="shared" ref="I9:I12" si="1">I8+1</f>
        <v>2022</v>
      </c>
    </row>
    <row r="10" spans="2:15" x14ac:dyDescent="0.25">
      <c r="B10" s="3" t="s">
        <v>14</v>
      </c>
      <c r="C10" s="9">
        <v>1</v>
      </c>
      <c r="D10" s="9"/>
      <c r="E10" t="s">
        <v>15</v>
      </c>
      <c r="F10" s="5">
        <v>0.1152</v>
      </c>
      <c r="G10" s="6">
        <f t="shared" si="0"/>
        <v>115.2</v>
      </c>
      <c r="H10" s="7">
        <f>$C$19-SUM($G$7:$G10)</f>
        <v>172.79999999999995</v>
      </c>
      <c r="I10">
        <f t="shared" si="1"/>
        <v>2023</v>
      </c>
    </row>
    <row r="11" spans="2:15" x14ac:dyDescent="0.25">
      <c r="B11" s="3" t="s">
        <v>16</v>
      </c>
      <c r="C11" s="10">
        <v>0</v>
      </c>
      <c r="D11" s="10"/>
      <c r="E11" t="s">
        <v>17</v>
      </c>
      <c r="F11" s="5">
        <v>0.1152</v>
      </c>
      <c r="G11" s="6">
        <f t="shared" si="0"/>
        <v>115.2</v>
      </c>
      <c r="H11" s="7">
        <f>$C$19-SUM($G$7:$G11)</f>
        <v>57.599999999999909</v>
      </c>
      <c r="I11">
        <f t="shared" si="1"/>
        <v>2024</v>
      </c>
    </row>
    <row r="12" spans="2:15" x14ac:dyDescent="0.25">
      <c r="B12" t="s">
        <v>18</v>
      </c>
      <c r="C12" s="10">
        <v>0</v>
      </c>
      <c r="D12" s="10"/>
      <c r="E12" t="s">
        <v>19</v>
      </c>
      <c r="F12" s="5">
        <v>5.7599999999999998E-2</v>
      </c>
      <c r="G12" s="6">
        <f>$F12*$C$19</f>
        <v>57.6</v>
      </c>
      <c r="H12" s="7">
        <f>$C$19-SUM($G$7:$G12)</f>
        <v>0</v>
      </c>
      <c r="I12">
        <f t="shared" si="1"/>
        <v>2025</v>
      </c>
    </row>
    <row r="13" spans="2:15" x14ac:dyDescent="0.25">
      <c r="B13" t="s">
        <v>20</v>
      </c>
      <c r="C13" s="8">
        <v>1000</v>
      </c>
      <c r="D13" s="8"/>
      <c r="F13" s="5"/>
    </row>
    <row r="14" spans="2:15" x14ac:dyDescent="0.25">
      <c r="B14" s="3" t="s">
        <v>22</v>
      </c>
      <c r="C14" s="8">
        <f>C13*C10</f>
        <v>1000</v>
      </c>
      <c r="D14" s="8"/>
      <c r="F14" s="5"/>
    </row>
    <row r="15" spans="2:15" x14ac:dyDescent="0.25">
      <c r="B15" s="3" t="s">
        <v>24</v>
      </c>
      <c r="C15" s="8">
        <f>C13*SUM(C10:C11)</f>
        <v>1000</v>
      </c>
      <c r="D15" s="8"/>
      <c r="F15" s="3"/>
    </row>
    <row r="16" spans="2:15" x14ac:dyDescent="0.25">
      <c r="C16" s="4"/>
      <c r="D16" s="4"/>
      <c r="F16" s="3"/>
      <c r="G16" s="12"/>
      <c r="I16" s="7"/>
      <c r="J16" s="7"/>
      <c r="K16" s="7"/>
      <c r="L16" s="7"/>
      <c r="M16" s="7"/>
      <c r="N16" s="7"/>
      <c r="O16" s="7"/>
    </row>
    <row r="17" spans="2:15" x14ac:dyDescent="0.25">
      <c r="B17" s="3" t="s">
        <v>80</v>
      </c>
      <c r="C17" s="8"/>
      <c r="D17" s="8"/>
      <c r="F17" s="3"/>
      <c r="G17" s="12"/>
      <c r="I17" s="7"/>
      <c r="J17" s="7"/>
      <c r="K17" s="7"/>
      <c r="L17" s="7"/>
      <c r="M17" s="7"/>
      <c r="N17" s="7"/>
      <c r="O17" s="7"/>
    </row>
    <row r="18" spans="2:15" x14ac:dyDescent="0.25">
      <c r="B18" s="3" t="s">
        <v>26</v>
      </c>
      <c r="C18" s="4"/>
      <c r="D18" s="4"/>
      <c r="F18" s="3"/>
      <c r="G18" s="12"/>
      <c r="I18" s="7"/>
      <c r="J18" s="7"/>
      <c r="K18" s="7"/>
      <c r="L18" s="7"/>
      <c r="M18" s="7"/>
      <c r="N18" s="7"/>
      <c r="O18" s="7"/>
    </row>
    <row r="19" spans="2:15" x14ac:dyDescent="0.25">
      <c r="B19" s="3" t="s">
        <v>79</v>
      </c>
      <c r="C19" s="13">
        <f>C15-SUM(C17:C18)</f>
        <v>1000</v>
      </c>
      <c r="D19" s="13"/>
      <c r="F19" s="3"/>
      <c r="G19" s="12"/>
    </row>
    <row r="20" spans="2:15" x14ac:dyDescent="0.25">
      <c r="B20" s="14" t="s">
        <v>28</v>
      </c>
      <c r="C20" s="15">
        <v>5</v>
      </c>
      <c r="D20" s="15"/>
      <c r="F20" s="3"/>
      <c r="G20" s="12"/>
    </row>
    <row r="21" spans="2:15" x14ac:dyDescent="0.25">
      <c r="C21" s="4"/>
      <c r="D21" s="4"/>
      <c r="G21" s="12"/>
    </row>
    <row r="22" spans="2:15" x14ac:dyDescent="0.25">
      <c r="B22" s="1" t="s">
        <v>29</v>
      </c>
      <c r="C22" s="4" t="s">
        <v>30</v>
      </c>
      <c r="D22" s="4"/>
      <c r="G22" s="12"/>
    </row>
    <row r="23" spans="2:15" x14ac:dyDescent="0.25">
      <c r="B23" s="1" t="s">
        <v>94</v>
      </c>
      <c r="C23" s="30" t="s">
        <v>88</v>
      </c>
      <c r="D23" s="10"/>
      <c r="G23" s="12"/>
    </row>
    <row r="24" spans="2:15" x14ac:dyDescent="0.25">
      <c r="B24" s="1" t="s">
        <v>33</v>
      </c>
      <c r="C24" s="30" t="s">
        <v>105</v>
      </c>
      <c r="D24" s="10"/>
      <c r="G24" s="12"/>
    </row>
    <row r="25" spans="2:15" x14ac:dyDescent="0.25">
      <c r="B25" s="1" t="s">
        <v>35</v>
      </c>
      <c r="C25" s="4" t="s">
        <v>60</v>
      </c>
      <c r="D25" s="4"/>
    </row>
    <row r="26" spans="2:15" x14ac:dyDescent="0.25">
      <c r="B26" s="1" t="s">
        <v>37</v>
      </c>
      <c r="C26" s="16"/>
      <c r="D26" s="16"/>
    </row>
    <row r="27" spans="2:15" x14ac:dyDescent="0.25">
      <c r="B27" s="1" t="s">
        <v>81</v>
      </c>
      <c r="C27" s="4" t="s">
        <v>106</v>
      </c>
    </row>
  </sheetData>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C1EA5-C5E8-4FA7-A29E-26A01D090811}">
  <dimension ref="B2:O35"/>
  <sheetViews>
    <sheetView topLeftCell="A9" workbookViewId="0">
      <selection activeCell="C21" sqref="C21"/>
    </sheetView>
  </sheetViews>
  <sheetFormatPr defaultRowHeight="15" x14ac:dyDescent="0.25"/>
  <cols>
    <col min="2" max="2" width="37.85546875" customWidth="1"/>
    <col min="3" max="4" width="14.28515625" customWidth="1"/>
    <col min="5" max="5" width="16.7109375" customWidth="1"/>
    <col min="6" max="6" width="17.5703125" customWidth="1"/>
    <col min="7" max="7" width="23.85546875" customWidth="1"/>
    <col min="8" max="8" width="21.42578125" customWidth="1"/>
    <col min="9" max="9" width="10.28515625" customWidth="1"/>
  </cols>
  <sheetData>
    <row r="2" spans="2:9" ht="18.75" x14ac:dyDescent="0.3">
      <c r="B2" s="29" t="s">
        <v>65</v>
      </c>
      <c r="F2" t="s">
        <v>120</v>
      </c>
    </row>
    <row r="3" spans="2:9" x14ac:dyDescent="0.25">
      <c r="G3" t="s">
        <v>62</v>
      </c>
    </row>
    <row r="4" spans="2:9" x14ac:dyDescent="0.25">
      <c r="B4" t="s">
        <v>76</v>
      </c>
      <c r="F4" t="s">
        <v>77</v>
      </c>
      <c r="G4" t="str">
        <f>$C$5</f>
        <v>Rental Property 1</v>
      </c>
    </row>
    <row r="5" spans="2:9" x14ac:dyDescent="0.25">
      <c r="B5" t="s">
        <v>75</v>
      </c>
      <c r="C5" t="s">
        <v>126</v>
      </c>
      <c r="F5" t="s">
        <v>98</v>
      </c>
      <c r="G5" s="20">
        <f>SUM(Table246812[Depreciation Deduction])</f>
        <v>100000</v>
      </c>
    </row>
    <row r="6" spans="2:9" x14ac:dyDescent="0.25">
      <c r="B6" s="1" t="s">
        <v>1</v>
      </c>
      <c r="C6" s="12">
        <v>43862</v>
      </c>
      <c r="G6" s="20"/>
    </row>
    <row r="7" spans="2:9" ht="22.5" customHeight="1" x14ac:dyDescent="0.25">
      <c r="B7" t="s">
        <v>121</v>
      </c>
      <c r="C7" s="8">
        <v>120000</v>
      </c>
      <c r="D7" s="2"/>
      <c r="E7" t="s">
        <v>2</v>
      </c>
      <c r="F7" s="3" t="s">
        <v>3</v>
      </c>
      <c r="G7" t="s">
        <v>100</v>
      </c>
      <c r="H7" t="s">
        <v>101</v>
      </c>
      <c r="I7" t="s">
        <v>99</v>
      </c>
    </row>
    <row r="8" spans="2:9" x14ac:dyDescent="0.25">
      <c r="B8" t="s">
        <v>122</v>
      </c>
      <c r="C8" s="8">
        <v>20000</v>
      </c>
      <c r="D8" s="4"/>
      <c r="E8" t="s">
        <v>9</v>
      </c>
      <c r="F8" s="36">
        <v>2.879E-2</v>
      </c>
      <c r="G8" s="6">
        <f>$F8*$C$20</f>
        <v>2879</v>
      </c>
      <c r="H8" s="7">
        <f>$C$20-SUM($G$8:$G8)</f>
        <v>97121</v>
      </c>
    </row>
    <row r="9" spans="2:9" x14ac:dyDescent="0.25">
      <c r="B9" t="s">
        <v>123</v>
      </c>
      <c r="C9" s="8">
        <f>SUM(C7,-C8)</f>
        <v>100000</v>
      </c>
      <c r="D9" s="8"/>
      <c r="E9" t="s">
        <v>11</v>
      </c>
      <c r="F9" s="36">
        <v>3.6360000000000003E-2</v>
      </c>
      <c r="G9" s="6">
        <f>$F9*$C$20</f>
        <v>3636.0000000000005</v>
      </c>
      <c r="H9" s="7">
        <f>$C$20-SUM($G$8:$G9)</f>
        <v>93485</v>
      </c>
    </row>
    <row r="10" spans="2:9" x14ac:dyDescent="0.25">
      <c r="B10" t="s">
        <v>12</v>
      </c>
      <c r="C10" s="2">
        <v>43891</v>
      </c>
      <c r="D10" s="2"/>
      <c r="E10" t="s">
        <v>13</v>
      </c>
      <c r="F10" s="36">
        <v>3.6360000000000003E-2</v>
      </c>
      <c r="G10" s="6">
        <f t="shared" ref="G10:G12" si="0">$F10*$C$20</f>
        <v>3636.0000000000005</v>
      </c>
      <c r="H10" s="7">
        <f>$C$20-SUM($G$8:$G10)</f>
        <v>89849</v>
      </c>
    </row>
    <row r="11" spans="2:9" x14ac:dyDescent="0.25">
      <c r="B11" s="3" t="s">
        <v>14</v>
      </c>
      <c r="C11" s="9">
        <v>0</v>
      </c>
      <c r="D11" s="9"/>
      <c r="E11" t="s">
        <v>15</v>
      </c>
      <c r="F11" s="36">
        <v>3.6360000000000003E-2</v>
      </c>
      <c r="G11" s="6">
        <f t="shared" si="0"/>
        <v>3636.0000000000005</v>
      </c>
      <c r="H11" s="7">
        <f>$C$20-SUM($G$8:$G11)</f>
        <v>86213</v>
      </c>
    </row>
    <row r="12" spans="2:9" x14ac:dyDescent="0.25">
      <c r="B12" s="3" t="s">
        <v>16</v>
      </c>
      <c r="C12" s="10">
        <v>1</v>
      </c>
      <c r="D12" s="10"/>
      <c r="E12" t="s">
        <v>17</v>
      </c>
      <c r="F12" s="36">
        <v>3.6360000000000003E-2</v>
      </c>
      <c r="G12" s="6">
        <f t="shared" si="0"/>
        <v>3636.0000000000005</v>
      </c>
      <c r="H12" s="7">
        <f>$C$20-SUM($G$8:$G12)</f>
        <v>82577</v>
      </c>
    </row>
    <row r="13" spans="2:9" x14ac:dyDescent="0.25">
      <c r="B13" t="s">
        <v>18</v>
      </c>
      <c r="C13" s="10">
        <v>0</v>
      </c>
      <c r="D13" s="10"/>
      <c r="E13" t="s">
        <v>19</v>
      </c>
      <c r="F13" s="36">
        <v>3.6360000000000003E-2</v>
      </c>
      <c r="G13" s="6">
        <f t="shared" ref="G13:G18" si="1">$F13*$C$20</f>
        <v>3636.0000000000005</v>
      </c>
      <c r="H13" s="7">
        <f>$C$20-SUM($G$8:$G13)</f>
        <v>78941</v>
      </c>
    </row>
    <row r="14" spans="2:9" x14ac:dyDescent="0.25">
      <c r="B14" t="s">
        <v>20</v>
      </c>
      <c r="C14" s="8">
        <v>100000</v>
      </c>
      <c r="D14" s="8"/>
      <c r="E14" t="s">
        <v>21</v>
      </c>
      <c r="F14" s="36">
        <v>3.6360000000000003E-2</v>
      </c>
      <c r="G14" s="35">
        <f t="shared" si="1"/>
        <v>3636.0000000000005</v>
      </c>
      <c r="H14" s="7">
        <f>$C$20-SUM($G$8:$G14)</f>
        <v>75305</v>
      </c>
    </row>
    <row r="15" spans="2:9" x14ac:dyDescent="0.25">
      <c r="B15" s="3" t="s">
        <v>22</v>
      </c>
      <c r="C15" s="8">
        <f>C14*C11</f>
        <v>0</v>
      </c>
      <c r="D15" s="8"/>
      <c r="E15" t="s">
        <v>23</v>
      </c>
      <c r="F15" s="36">
        <v>3.6360000000000003E-2</v>
      </c>
      <c r="G15" s="35">
        <f t="shared" si="1"/>
        <v>3636.0000000000005</v>
      </c>
      <c r="H15" s="7">
        <f>$C$20-SUM($G$8:$G15)</f>
        <v>71669</v>
      </c>
    </row>
    <row r="16" spans="2:9" x14ac:dyDescent="0.25">
      <c r="B16" s="3" t="s">
        <v>124</v>
      </c>
      <c r="C16" s="8">
        <f>C14*SUM(C11:C12)</f>
        <v>100000</v>
      </c>
      <c r="D16" s="8"/>
      <c r="E16" t="s">
        <v>135</v>
      </c>
      <c r="F16" s="36">
        <v>3.6360000000000003E-2</v>
      </c>
      <c r="G16" s="6">
        <f t="shared" si="1"/>
        <v>3636.0000000000005</v>
      </c>
      <c r="H16" s="7">
        <f>$C$20-SUM($G$8:$G16)</f>
        <v>68033</v>
      </c>
    </row>
    <row r="17" spans="2:15" x14ac:dyDescent="0.25">
      <c r="C17" s="4"/>
      <c r="D17" s="4"/>
      <c r="E17" t="s">
        <v>136</v>
      </c>
      <c r="F17" s="36">
        <v>3.637E-2</v>
      </c>
      <c r="G17" s="6">
        <f t="shared" si="1"/>
        <v>3637</v>
      </c>
      <c r="H17" s="7">
        <f>$C$20-SUM($G$8:$G17)</f>
        <v>64396</v>
      </c>
      <c r="I17" s="7"/>
      <c r="J17" s="7"/>
      <c r="K17" s="7"/>
      <c r="L17" s="7"/>
      <c r="M17" s="7"/>
      <c r="N17" s="7"/>
      <c r="O17" s="7"/>
    </row>
    <row r="18" spans="2:15" x14ac:dyDescent="0.25">
      <c r="B18" s="3" t="s">
        <v>80</v>
      </c>
      <c r="C18" s="8" t="s">
        <v>157</v>
      </c>
      <c r="D18" s="8"/>
      <c r="E18" t="s">
        <v>137</v>
      </c>
      <c r="F18" s="36">
        <v>3.6360000000000003E-2</v>
      </c>
      <c r="G18" s="6">
        <f t="shared" si="1"/>
        <v>3636.0000000000005</v>
      </c>
      <c r="H18" s="7">
        <f>$C$20-SUM($G$8:$G18)</f>
        <v>60760</v>
      </c>
      <c r="I18" s="7"/>
      <c r="J18" s="7"/>
      <c r="K18" s="7"/>
      <c r="L18" s="7"/>
      <c r="M18" s="7"/>
      <c r="N18" s="7"/>
      <c r="O18" s="7"/>
    </row>
    <row r="19" spans="2:15" x14ac:dyDescent="0.25">
      <c r="B19" s="3" t="s">
        <v>125</v>
      </c>
      <c r="C19" s="4" t="s">
        <v>157</v>
      </c>
      <c r="D19" s="4"/>
      <c r="E19" t="s">
        <v>138</v>
      </c>
      <c r="F19" s="36">
        <v>3.637E-2</v>
      </c>
      <c r="G19" s="6">
        <f t="shared" ref="G19:G21" si="2">$F19*$C$20</f>
        <v>3637</v>
      </c>
      <c r="H19" s="7">
        <f>$C$20-SUM($G$8:$G19)</f>
        <v>57123</v>
      </c>
      <c r="I19" s="7"/>
      <c r="J19" s="7"/>
      <c r="K19" s="7"/>
      <c r="L19" s="7"/>
      <c r="M19" s="7"/>
      <c r="N19" s="7"/>
      <c r="O19" s="7"/>
    </row>
    <row r="20" spans="2:15" x14ac:dyDescent="0.25">
      <c r="B20" s="3" t="s">
        <v>79</v>
      </c>
      <c r="C20" s="13">
        <f>C16-SUM(C18:C19)</f>
        <v>100000</v>
      </c>
      <c r="D20" s="13"/>
      <c r="E20" t="s">
        <v>139</v>
      </c>
      <c r="F20" s="36">
        <v>3.6360000000000003E-2</v>
      </c>
      <c r="G20" s="6">
        <f t="shared" si="2"/>
        <v>3636.0000000000005</v>
      </c>
      <c r="H20" s="7">
        <f>$C$20-SUM($G$8:$G20)</f>
        <v>53487</v>
      </c>
    </row>
    <row r="21" spans="2:15" x14ac:dyDescent="0.25">
      <c r="B21" s="14" t="s">
        <v>28</v>
      </c>
      <c r="C21" s="15" t="s">
        <v>175</v>
      </c>
      <c r="D21" s="15"/>
      <c r="E21" t="s">
        <v>140</v>
      </c>
      <c r="F21" s="36">
        <v>3.637E-2</v>
      </c>
      <c r="G21" s="6">
        <f t="shared" si="2"/>
        <v>3637</v>
      </c>
      <c r="H21" s="7">
        <f>$C$20-SUM($G$8:$G21)</f>
        <v>49850</v>
      </c>
    </row>
    <row r="22" spans="2:15" x14ac:dyDescent="0.25">
      <c r="C22" s="4"/>
      <c r="D22" s="4"/>
      <c r="E22" t="s">
        <v>141</v>
      </c>
      <c r="F22" s="36">
        <v>3.6360000000000003E-2</v>
      </c>
      <c r="G22" s="6">
        <f t="shared" ref="G22:G25" si="3">$F22*$C$20</f>
        <v>3636.0000000000005</v>
      </c>
      <c r="H22" s="7">
        <f>$C$20-SUM($G$8:$G22)</f>
        <v>46214</v>
      </c>
    </row>
    <row r="23" spans="2:15" x14ac:dyDescent="0.25">
      <c r="B23" s="1" t="s">
        <v>29</v>
      </c>
      <c r="C23" s="4" t="s">
        <v>30</v>
      </c>
      <c r="D23" s="4"/>
      <c r="E23" t="s">
        <v>142</v>
      </c>
      <c r="F23" s="36">
        <v>3.637E-2</v>
      </c>
      <c r="G23" s="6">
        <f t="shared" si="3"/>
        <v>3637</v>
      </c>
      <c r="H23" s="7">
        <f>$C$20-SUM($G$8:$G23)</f>
        <v>42577</v>
      </c>
    </row>
    <row r="24" spans="2:15" x14ac:dyDescent="0.25">
      <c r="B24" s="1" t="s">
        <v>158</v>
      </c>
      <c r="C24" s="10" t="s">
        <v>32</v>
      </c>
      <c r="D24" s="10"/>
      <c r="E24" t="s">
        <v>143</v>
      </c>
      <c r="F24" s="36">
        <v>3.6360000000000003E-2</v>
      </c>
      <c r="G24" s="6">
        <f t="shared" si="3"/>
        <v>3636.0000000000005</v>
      </c>
      <c r="H24" s="7">
        <f>$C$20-SUM($G$8:$G24)</f>
        <v>38941</v>
      </c>
    </row>
    <row r="25" spans="2:15" x14ac:dyDescent="0.25">
      <c r="B25" s="1" t="s">
        <v>33</v>
      </c>
      <c r="C25" s="4" t="s">
        <v>131</v>
      </c>
      <c r="D25" s="10"/>
      <c r="E25" t="s">
        <v>144</v>
      </c>
      <c r="F25" s="36">
        <v>3.637E-2</v>
      </c>
      <c r="G25" s="6">
        <f t="shared" si="3"/>
        <v>3637</v>
      </c>
      <c r="H25" s="7">
        <f>$C$20-SUM($G$8:$G25)</f>
        <v>35304</v>
      </c>
    </row>
    <row r="26" spans="2:15" x14ac:dyDescent="0.25">
      <c r="B26" s="1" t="s">
        <v>133</v>
      </c>
      <c r="C26" s="4" t="s">
        <v>132</v>
      </c>
      <c r="D26" s="4"/>
      <c r="E26" t="s">
        <v>145</v>
      </c>
      <c r="F26" s="36">
        <v>3.6360000000000003E-2</v>
      </c>
      <c r="G26" s="6">
        <f t="shared" ref="G26:G27" si="4">$F26*$C$20</f>
        <v>3636.0000000000005</v>
      </c>
      <c r="H26" s="7">
        <f>$C$20-SUM($G$8:$G26)</f>
        <v>31668</v>
      </c>
    </row>
    <row r="27" spans="2:15" x14ac:dyDescent="0.25">
      <c r="B27" s="1" t="s">
        <v>37</v>
      </c>
      <c r="C27" s="16"/>
      <c r="D27" s="16"/>
      <c r="E27" t="s">
        <v>146</v>
      </c>
      <c r="F27" s="36">
        <v>3.637E-2</v>
      </c>
      <c r="G27" s="6">
        <f t="shared" si="4"/>
        <v>3637</v>
      </c>
      <c r="H27" s="7">
        <f>$C$20-SUM($G$8:$G27)</f>
        <v>28031</v>
      </c>
    </row>
    <row r="28" spans="2:15" x14ac:dyDescent="0.25">
      <c r="B28" s="1" t="s">
        <v>81</v>
      </c>
      <c r="C28" s="4" t="s">
        <v>134</v>
      </c>
      <c r="E28" t="s">
        <v>147</v>
      </c>
      <c r="F28" s="36">
        <v>3.6360000000000003E-2</v>
      </c>
      <c r="G28" s="6">
        <f t="shared" ref="G28:G29" si="5">$F28*$C$20</f>
        <v>3636.0000000000005</v>
      </c>
      <c r="H28" s="7">
        <f>$C$20-SUM($G$8:$G28)</f>
        <v>24395</v>
      </c>
    </row>
    <row r="29" spans="2:15" x14ac:dyDescent="0.25">
      <c r="E29" t="s">
        <v>148</v>
      </c>
      <c r="F29" s="36">
        <v>3.637E-2</v>
      </c>
      <c r="G29" s="6">
        <f t="shared" si="5"/>
        <v>3637</v>
      </c>
      <c r="H29" s="7">
        <f>$C$20-SUM($G$8:$G29)</f>
        <v>20758</v>
      </c>
    </row>
    <row r="30" spans="2:15" x14ac:dyDescent="0.25">
      <c r="E30" t="s">
        <v>149</v>
      </c>
      <c r="F30" s="36">
        <v>3.6360000000000003E-2</v>
      </c>
      <c r="G30" s="6">
        <f t="shared" ref="G30:G31" si="6">$F30*$C$20</f>
        <v>3636.0000000000005</v>
      </c>
      <c r="H30" s="7">
        <f>$C$20-SUM($G$8:$G30)</f>
        <v>17122</v>
      </c>
    </row>
    <row r="31" spans="2:15" x14ac:dyDescent="0.25">
      <c r="E31" t="s">
        <v>150</v>
      </c>
      <c r="F31" s="36">
        <v>3.637E-2</v>
      </c>
      <c r="G31" s="6">
        <f t="shared" si="6"/>
        <v>3637</v>
      </c>
      <c r="H31" s="7">
        <f>$C$20-SUM($G$8:$G31)</f>
        <v>13485</v>
      </c>
    </row>
    <row r="32" spans="2:15" x14ac:dyDescent="0.25">
      <c r="E32" t="s">
        <v>151</v>
      </c>
      <c r="F32" s="36">
        <v>3.6360000000000003E-2</v>
      </c>
      <c r="G32" s="6">
        <f t="shared" ref="G32:G33" si="7">$F32*$C$20</f>
        <v>3636.0000000000005</v>
      </c>
      <c r="H32" s="7">
        <f>$C$20-SUM($G$8:$G32)</f>
        <v>9849</v>
      </c>
    </row>
    <row r="33" spans="5:8" x14ac:dyDescent="0.25">
      <c r="E33" t="s">
        <v>152</v>
      </c>
      <c r="F33" s="36">
        <v>3.637E-2</v>
      </c>
      <c r="G33" s="6">
        <f t="shared" si="7"/>
        <v>3637</v>
      </c>
      <c r="H33" s="7">
        <f>$C$20-SUM($G$8:$G33)</f>
        <v>6212</v>
      </c>
    </row>
    <row r="34" spans="5:8" x14ac:dyDescent="0.25">
      <c r="E34" t="s">
        <v>153</v>
      </c>
      <c r="F34" s="36">
        <v>3.6360000000000003E-2</v>
      </c>
      <c r="G34" s="6">
        <f>$F34*$C$20</f>
        <v>3636.0000000000005</v>
      </c>
      <c r="H34" s="7">
        <f>$C$20-SUM($G$8:$G34)</f>
        <v>2576</v>
      </c>
    </row>
    <row r="35" spans="5:8" x14ac:dyDescent="0.25">
      <c r="E35" t="s">
        <v>154</v>
      </c>
      <c r="F35" s="36">
        <v>2.5760000000000002E-2</v>
      </c>
      <c r="G35" s="6">
        <f>$F35*$C$20</f>
        <v>2576</v>
      </c>
      <c r="H35" s="7">
        <f>$C$20-SUM($G$8:$G35)</f>
        <v>0</v>
      </c>
    </row>
  </sheetData>
  <phoneticPr fontId="6" type="noConversion"/>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4D725-F2E2-473D-8DB9-5651FE1B065E}">
  <dimension ref="B2:O47"/>
  <sheetViews>
    <sheetView topLeftCell="B11" workbookViewId="0">
      <selection activeCell="C28" sqref="C28"/>
    </sheetView>
  </sheetViews>
  <sheetFormatPr defaultRowHeight="15" x14ac:dyDescent="0.25"/>
  <cols>
    <col min="2" max="2" width="37.85546875" customWidth="1"/>
    <col min="3" max="3" width="16.5703125" customWidth="1"/>
    <col min="4" max="4" width="14.28515625" customWidth="1"/>
    <col min="5" max="5" width="16.7109375" customWidth="1"/>
    <col min="6" max="6" width="17.5703125" customWidth="1"/>
    <col min="7" max="7" width="23.85546875" customWidth="1"/>
    <col min="8" max="8" width="21.42578125" customWidth="1"/>
    <col min="9" max="9" width="10.28515625" customWidth="1"/>
  </cols>
  <sheetData>
    <row r="2" spans="2:9" ht="18.75" x14ac:dyDescent="0.3">
      <c r="B2" s="29" t="s">
        <v>65</v>
      </c>
      <c r="F2" t="s">
        <v>156</v>
      </c>
    </row>
    <row r="4" spans="2:9" x14ac:dyDescent="0.25">
      <c r="B4" t="s">
        <v>76</v>
      </c>
      <c r="F4" t="s">
        <v>77</v>
      </c>
      <c r="G4" t="str">
        <f>$C$5</f>
        <v>Home Office</v>
      </c>
    </row>
    <row r="5" spans="2:9" x14ac:dyDescent="0.25">
      <c r="B5" t="s">
        <v>75</v>
      </c>
      <c r="C5" t="s">
        <v>172</v>
      </c>
      <c r="F5" t="s">
        <v>98</v>
      </c>
      <c r="G5" s="20">
        <f>SUM(Table2468914[Depreciation Deduction])</f>
        <v>9999.9999999999945</v>
      </c>
    </row>
    <row r="6" spans="2:9" x14ac:dyDescent="0.25">
      <c r="B6" s="1" t="s">
        <v>1</v>
      </c>
      <c r="C6" s="12">
        <v>41640</v>
      </c>
      <c r="G6" s="20"/>
    </row>
    <row r="7" spans="2:9" ht="22.5" customHeight="1" x14ac:dyDescent="0.25">
      <c r="B7" t="s">
        <v>121</v>
      </c>
      <c r="C7" s="8">
        <v>120000</v>
      </c>
      <c r="D7" s="2"/>
      <c r="E7" t="s">
        <v>2</v>
      </c>
      <c r="F7" s="3" t="s">
        <v>3</v>
      </c>
      <c r="G7" t="s">
        <v>100</v>
      </c>
      <c r="H7" t="s">
        <v>101</v>
      </c>
      <c r="I7" t="s">
        <v>99</v>
      </c>
    </row>
    <row r="8" spans="2:9" x14ac:dyDescent="0.25">
      <c r="B8" t="s">
        <v>122</v>
      </c>
      <c r="C8" s="8">
        <v>20000</v>
      </c>
      <c r="D8" s="4"/>
      <c r="E8" t="s">
        <v>9</v>
      </c>
      <c r="F8" s="37">
        <v>2.461E-2</v>
      </c>
      <c r="G8" s="6">
        <f>$F8*$C$20</f>
        <v>246.1</v>
      </c>
      <c r="H8" s="7">
        <f>$C$20-SUM($G$8:$G8)</f>
        <v>9753.9</v>
      </c>
    </row>
    <row r="9" spans="2:9" x14ac:dyDescent="0.25">
      <c r="B9" t="s">
        <v>123</v>
      </c>
      <c r="C9" s="8">
        <f>SUM(C7,-C8)</f>
        <v>100000</v>
      </c>
      <c r="D9" s="8"/>
      <c r="E9" t="s">
        <v>11</v>
      </c>
      <c r="F9" s="37">
        <v>2.564E-2</v>
      </c>
      <c r="G9" s="6">
        <f>$F9*$C$20</f>
        <v>256.39999999999998</v>
      </c>
      <c r="H9" s="7">
        <f>$C$20-SUM($G$8:$G9)</f>
        <v>9497.5</v>
      </c>
    </row>
    <row r="10" spans="2:9" x14ac:dyDescent="0.25">
      <c r="B10" t="s">
        <v>12</v>
      </c>
      <c r="C10" s="2">
        <v>43831</v>
      </c>
      <c r="D10" s="2"/>
      <c r="E10" t="s">
        <v>13</v>
      </c>
      <c r="F10" s="37">
        <v>2.564E-2</v>
      </c>
      <c r="G10" s="6">
        <f t="shared" ref="G10:G12" si="0">$F10*$C$20</f>
        <v>256.39999999999998</v>
      </c>
      <c r="H10" s="7">
        <f>$C$20-SUM($G$8:$G10)</f>
        <v>9241.1</v>
      </c>
    </row>
    <row r="11" spans="2:9" x14ac:dyDescent="0.25">
      <c r="B11" s="3" t="s">
        <v>14</v>
      </c>
      <c r="C11" s="9">
        <v>1</v>
      </c>
      <c r="D11" s="9"/>
      <c r="E11" t="s">
        <v>15</v>
      </c>
      <c r="F11" s="37">
        <v>2.564E-2</v>
      </c>
      <c r="G11" s="6">
        <f t="shared" si="0"/>
        <v>256.39999999999998</v>
      </c>
      <c r="H11" s="7">
        <f>$C$20-SUM($G$8:$G11)</f>
        <v>8984.7000000000007</v>
      </c>
    </row>
    <row r="12" spans="2:9" x14ac:dyDescent="0.25">
      <c r="B12" s="3" t="s">
        <v>16</v>
      </c>
      <c r="C12" s="10">
        <v>0</v>
      </c>
      <c r="D12" s="10"/>
      <c r="E12" t="s">
        <v>17</v>
      </c>
      <c r="F12" s="37">
        <v>2.564E-2</v>
      </c>
      <c r="G12" s="6">
        <f t="shared" si="0"/>
        <v>256.39999999999998</v>
      </c>
      <c r="H12" s="7">
        <f>$C$20-SUM($G$8:$G12)</f>
        <v>8728.2999999999993</v>
      </c>
    </row>
    <row r="13" spans="2:9" x14ac:dyDescent="0.25">
      <c r="B13" t="s">
        <v>18</v>
      </c>
      <c r="C13" s="10">
        <v>0</v>
      </c>
      <c r="D13" s="10"/>
      <c r="E13" t="s">
        <v>19</v>
      </c>
      <c r="F13" s="37">
        <v>2.564E-2</v>
      </c>
      <c r="G13" s="6">
        <f>$F13*$C$20</f>
        <v>256.39999999999998</v>
      </c>
      <c r="H13" s="7">
        <f>$C$20-SUM($G$8:$G13)</f>
        <v>8471.9</v>
      </c>
    </row>
    <row r="14" spans="2:9" x14ac:dyDescent="0.25">
      <c r="B14" t="s">
        <v>20</v>
      </c>
      <c r="C14" s="8">
        <f>C9*100/1000</f>
        <v>10000</v>
      </c>
      <c r="D14" s="8"/>
      <c r="E14" t="s">
        <v>21</v>
      </c>
      <c r="F14" s="37">
        <v>2.564E-2</v>
      </c>
      <c r="G14" s="32">
        <f>$F14*$C$20</f>
        <v>256.39999999999998</v>
      </c>
      <c r="H14" s="7">
        <f>$C$20-SUM($G$8:$G14)</f>
        <v>8215.5</v>
      </c>
    </row>
    <row r="15" spans="2:9" x14ac:dyDescent="0.25">
      <c r="B15" s="3" t="s">
        <v>22</v>
      </c>
      <c r="C15" s="8">
        <f>C14*C11</f>
        <v>10000</v>
      </c>
      <c r="D15" s="8"/>
      <c r="E15" t="s">
        <v>23</v>
      </c>
      <c r="F15" s="37">
        <v>2.564E-2</v>
      </c>
      <c r="G15" s="32">
        <f>$F15*$C$20</f>
        <v>256.39999999999998</v>
      </c>
      <c r="H15" s="7">
        <f>$C$20-SUM($G$8:$G15)</f>
        <v>7959.1</v>
      </c>
    </row>
    <row r="16" spans="2:9" x14ac:dyDescent="0.25">
      <c r="B16" s="3" t="s">
        <v>124</v>
      </c>
      <c r="C16" s="8">
        <f>C14*SUM(C11:C12)</f>
        <v>10000</v>
      </c>
      <c r="D16" s="8"/>
      <c r="E16" t="s">
        <v>135</v>
      </c>
      <c r="F16" s="37">
        <v>2.564E-2</v>
      </c>
      <c r="G16" s="6">
        <f t="shared" ref="G16:G47" si="1">$F16*$C$20</f>
        <v>256.39999999999998</v>
      </c>
      <c r="H16" s="7">
        <f>$C$20-SUM($G$8:$G16)</f>
        <v>7702.7</v>
      </c>
    </row>
    <row r="17" spans="2:15" x14ac:dyDescent="0.25">
      <c r="C17" s="4"/>
      <c r="D17" s="4"/>
      <c r="E17" t="s">
        <v>136</v>
      </c>
      <c r="F17" s="37">
        <v>2.564E-2</v>
      </c>
      <c r="G17" s="6">
        <f t="shared" si="1"/>
        <v>256.39999999999998</v>
      </c>
      <c r="H17" s="7">
        <f>$C$20-SUM($G$8:$G17)</f>
        <v>7446.2999999999993</v>
      </c>
      <c r="I17" s="7"/>
      <c r="J17" s="7"/>
      <c r="K17" s="7"/>
      <c r="L17" s="7"/>
      <c r="M17" s="7"/>
      <c r="N17" s="7"/>
      <c r="O17" s="7"/>
    </row>
    <row r="18" spans="2:15" x14ac:dyDescent="0.25">
      <c r="B18" s="3" t="s">
        <v>80</v>
      </c>
      <c r="C18" s="8" t="s">
        <v>157</v>
      </c>
      <c r="D18" s="8"/>
      <c r="E18" t="s">
        <v>137</v>
      </c>
      <c r="F18" s="37">
        <v>2.564E-2</v>
      </c>
      <c r="G18" s="6">
        <f t="shared" si="1"/>
        <v>256.39999999999998</v>
      </c>
      <c r="H18" s="7">
        <f>$C$20-SUM($G$8:$G18)</f>
        <v>7189.9</v>
      </c>
      <c r="I18" s="7"/>
      <c r="J18" s="7"/>
      <c r="K18" s="7"/>
      <c r="L18" s="7"/>
      <c r="M18" s="7"/>
      <c r="N18" s="7"/>
      <c r="O18" s="7"/>
    </row>
    <row r="19" spans="2:15" x14ac:dyDescent="0.25">
      <c r="B19" s="3" t="s">
        <v>125</v>
      </c>
      <c r="C19" s="4" t="s">
        <v>157</v>
      </c>
      <c r="D19" s="4"/>
      <c r="E19" t="s">
        <v>138</v>
      </c>
      <c r="F19" s="37">
        <v>2.564E-2</v>
      </c>
      <c r="G19" s="6">
        <f t="shared" si="1"/>
        <v>256.39999999999998</v>
      </c>
      <c r="H19" s="7">
        <f>$C$20-SUM($G$8:$G19)</f>
        <v>6933.5</v>
      </c>
      <c r="I19" s="7"/>
      <c r="J19" s="7"/>
      <c r="K19" s="7"/>
      <c r="L19" s="7"/>
      <c r="M19" s="7"/>
      <c r="N19" s="7"/>
      <c r="O19" s="7"/>
    </row>
    <row r="20" spans="2:15" x14ac:dyDescent="0.25">
      <c r="B20" s="3" t="s">
        <v>79</v>
      </c>
      <c r="C20" s="13">
        <f>C16-SUM(C18:C19)</f>
        <v>10000</v>
      </c>
      <c r="D20" s="13"/>
      <c r="E20" t="s">
        <v>139</v>
      </c>
      <c r="F20" s="37">
        <v>2.564E-2</v>
      </c>
      <c r="G20" s="6">
        <f t="shared" si="1"/>
        <v>256.39999999999998</v>
      </c>
      <c r="H20" s="7">
        <f>$C$20-SUM($G$8:$G20)</f>
        <v>6677.0999999999995</v>
      </c>
    </row>
    <row r="21" spans="2:15" x14ac:dyDescent="0.25">
      <c r="B21" s="14" t="s">
        <v>28</v>
      </c>
      <c r="C21" s="15" t="s">
        <v>174</v>
      </c>
      <c r="D21" s="15"/>
      <c r="E21" t="s">
        <v>140</v>
      </c>
      <c r="F21" s="37">
        <v>2.564E-2</v>
      </c>
      <c r="G21" s="6">
        <f t="shared" si="1"/>
        <v>256.39999999999998</v>
      </c>
      <c r="H21" s="7">
        <f>$C$20-SUM($G$8:$G21)</f>
        <v>6420.6999999999989</v>
      </c>
    </row>
    <row r="22" spans="2:15" x14ac:dyDescent="0.25">
      <c r="C22" s="4"/>
      <c r="D22" s="4"/>
      <c r="E22" t="s">
        <v>141</v>
      </c>
      <c r="F22" s="37">
        <v>2.564E-2</v>
      </c>
      <c r="G22" s="6">
        <f t="shared" si="1"/>
        <v>256.39999999999998</v>
      </c>
      <c r="H22" s="7">
        <f>$C$20-SUM($G$8:$G22)</f>
        <v>6164.2999999999993</v>
      </c>
    </row>
    <row r="23" spans="2:15" x14ac:dyDescent="0.25">
      <c r="B23" s="1" t="s">
        <v>29</v>
      </c>
      <c r="C23" s="4" t="s">
        <v>30</v>
      </c>
      <c r="D23" s="4"/>
      <c r="E23" t="s">
        <v>142</v>
      </c>
      <c r="F23" s="37">
        <v>2.564E-2</v>
      </c>
      <c r="G23" s="6">
        <f t="shared" si="1"/>
        <v>256.39999999999998</v>
      </c>
      <c r="H23" s="7">
        <f>$C$20-SUM($G$8:$G23)</f>
        <v>5907.9</v>
      </c>
    </row>
    <row r="24" spans="2:15" x14ac:dyDescent="0.25">
      <c r="B24" s="1" t="s">
        <v>158</v>
      </c>
      <c r="C24" s="10" t="s">
        <v>32</v>
      </c>
      <c r="D24" s="10"/>
      <c r="E24" t="s">
        <v>143</v>
      </c>
      <c r="F24" s="37">
        <v>2.564E-2</v>
      </c>
      <c r="G24" s="6">
        <f t="shared" si="1"/>
        <v>256.39999999999998</v>
      </c>
      <c r="H24" s="7">
        <f>$C$20-SUM($G$8:$G24)</f>
        <v>5651.4999999999991</v>
      </c>
    </row>
    <row r="25" spans="2:15" x14ac:dyDescent="0.25">
      <c r="B25" s="1" t="s">
        <v>33</v>
      </c>
      <c r="C25" s="4" t="s">
        <v>173</v>
      </c>
      <c r="D25" s="10"/>
      <c r="E25" t="s">
        <v>144</v>
      </c>
      <c r="F25" s="37">
        <v>2.564E-2</v>
      </c>
      <c r="G25" s="6">
        <f t="shared" si="1"/>
        <v>256.39999999999998</v>
      </c>
      <c r="H25" s="7">
        <f>$C$20-SUM($G$8:$G25)</f>
        <v>5395.0999999999995</v>
      </c>
    </row>
    <row r="26" spans="2:15" x14ac:dyDescent="0.25">
      <c r="B26" s="1" t="s">
        <v>133</v>
      </c>
      <c r="C26" s="4"/>
      <c r="D26" s="4"/>
      <c r="E26" t="s">
        <v>145</v>
      </c>
      <c r="F26" s="37">
        <v>2.564E-2</v>
      </c>
      <c r="G26" s="6">
        <f t="shared" si="1"/>
        <v>256.39999999999998</v>
      </c>
      <c r="H26" s="7">
        <f>$C$20-SUM($G$8:$G26)</f>
        <v>5138.7</v>
      </c>
    </row>
    <row r="27" spans="2:15" x14ac:dyDescent="0.25">
      <c r="B27" s="1" t="s">
        <v>37</v>
      </c>
      <c r="C27" s="15" t="s">
        <v>177</v>
      </c>
      <c r="D27" s="16"/>
      <c r="E27" t="s">
        <v>146</v>
      </c>
      <c r="F27" s="37">
        <v>2.564E-2</v>
      </c>
      <c r="G27" s="6">
        <f t="shared" si="1"/>
        <v>256.39999999999998</v>
      </c>
      <c r="H27" s="7">
        <f>$C$20-SUM($G$8:$G27)</f>
        <v>4882.3</v>
      </c>
    </row>
    <row r="28" spans="2:15" x14ac:dyDescent="0.25">
      <c r="B28" s="1" t="s">
        <v>81</v>
      </c>
      <c r="C28" s="15" t="s">
        <v>176</v>
      </c>
      <c r="E28" t="s">
        <v>147</v>
      </c>
      <c r="F28" s="37">
        <v>2.564E-2</v>
      </c>
      <c r="G28" s="6">
        <f t="shared" si="1"/>
        <v>256.39999999999998</v>
      </c>
      <c r="H28" s="7">
        <f>$C$20-SUM($G$8:$G28)</f>
        <v>4625.9000000000005</v>
      </c>
    </row>
    <row r="29" spans="2:15" x14ac:dyDescent="0.25">
      <c r="E29" t="s">
        <v>148</v>
      </c>
      <c r="F29" s="37">
        <v>2.564E-2</v>
      </c>
      <c r="G29" s="6">
        <f t="shared" si="1"/>
        <v>256.39999999999998</v>
      </c>
      <c r="H29" s="7">
        <f>$C$20-SUM($G$8:$G29)</f>
        <v>4369.5000000000009</v>
      </c>
    </row>
    <row r="30" spans="2:15" x14ac:dyDescent="0.25">
      <c r="E30" t="s">
        <v>149</v>
      </c>
      <c r="F30" s="37">
        <v>2.564E-2</v>
      </c>
      <c r="G30" s="6">
        <f t="shared" si="1"/>
        <v>256.39999999999998</v>
      </c>
      <c r="H30" s="7">
        <f>$C$20-SUM($G$8:$G30)</f>
        <v>4113.1000000000013</v>
      </c>
    </row>
    <row r="31" spans="2:15" x14ac:dyDescent="0.25">
      <c r="E31" t="s">
        <v>150</v>
      </c>
      <c r="F31" s="37">
        <v>2.564E-2</v>
      </c>
      <c r="G31" s="6">
        <f t="shared" si="1"/>
        <v>256.39999999999998</v>
      </c>
      <c r="H31" s="7">
        <f>$C$20-SUM($G$8:$G31)</f>
        <v>3856.7000000000016</v>
      </c>
    </row>
    <row r="32" spans="2:15" x14ac:dyDescent="0.25">
      <c r="E32" t="s">
        <v>151</v>
      </c>
      <c r="F32" s="37">
        <v>2.564E-2</v>
      </c>
      <c r="G32" s="6">
        <f t="shared" si="1"/>
        <v>256.39999999999998</v>
      </c>
      <c r="H32" s="7">
        <f>$C$20-SUM($G$8:$G32)</f>
        <v>3600.300000000002</v>
      </c>
    </row>
    <row r="33" spans="5:8" x14ac:dyDescent="0.25">
      <c r="E33" t="s">
        <v>152</v>
      </c>
      <c r="F33" s="37">
        <v>2.564E-2</v>
      </c>
      <c r="G33" s="6">
        <f t="shared" si="1"/>
        <v>256.39999999999998</v>
      </c>
      <c r="H33" s="7">
        <f>$C$20-SUM($G$8:$G33)</f>
        <v>3343.9000000000024</v>
      </c>
    </row>
    <row r="34" spans="5:8" x14ac:dyDescent="0.25">
      <c r="E34" t="s">
        <v>153</v>
      </c>
      <c r="F34" s="37">
        <v>2.564E-2</v>
      </c>
      <c r="G34" s="6">
        <f t="shared" si="1"/>
        <v>256.39999999999998</v>
      </c>
      <c r="H34" s="7">
        <f>$C$20-SUM($G$8:$G34)</f>
        <v>3087.5000000000027</v>
      </c>
    </row>
    <row r="35" spans="5:8" x14ac:dyDescent="0.25">
      <c r="E35" t="s">
        <v>154</v>
      </c>
      <c r="F35" s="37">
        <v>2.564E-2</v>
      </c>
      <c r="G35" s="6">
        <f t="shared" si="1"/>
        <v>256.39999999999998</v>
      </c>
      <c r="H35" s="7">
        <f>$C$20-SUM($G$8:$G35)</f>
        <v>2831.1000000000031</v>
      </c>
    </row>
    <row r="36" spans="5:8" x14ac:dyDescent="0.25">
      <c r="E36" t="s">
        <v>159</v>
      </c>
      <c r="F36" s="37">
        <v>2.564E-2</v>
      </c>
      <c r="G36" s="32">
        <f t="shared" si="1"/>
        <v>256.39999999999998</v>
      </c>
      <c r="H36" s="7">
        <f>$C$20-SUM($G$8:$G36)</f>
        <v>2574.7000000000035</v>
      </c>
    </row>
    <row r="37" spans="5:8" x14ac:dyDescent="0.25">
      <c r="E37" t="s">
        <v>160</v>
      </c>
      <c r="F37" s="37">
        <v>2.564E-2</v>
      </c>
      <c r="G37" s="32">
        <f t="shared" si="1"/>
        <v>256.39999999999998</v>
      </c>
      <c r="H37" s="7">
        <f>$C$20-SUM($G$8:$G37)</f>
        <v>2318.3000000000038</v>
      </c>
    </row>
    <row r="38" spans="5:8" x14ac:dyDescent="0.25">
      <c r="E38" t="s">
        <v>161</v>
      </c>
      <c r="F38" s="37">
        <v>2.564E-2</v>
      </c>
      <c r="G38" s="32">
        <f t="shared" si="1"/>
        <v>256.39999999999998</v>
      </c>
      <c r="H38" s="7">
        <f>$C$20-SUM($G$8:$G38)</f>
        <v>2061.9000000000042</v>
      </c>
    </row>
    <row r="39" spans="5:8" x14ac:dyDescent="0.25">
      <c r="E39" t="s">
        <v>162</v>
      </c>
      <c r="F39" s="37">
        <v>2.564E-2</v>
      </c>
      <c r="G39" s="32">
        <f t="shared" si="1"/>
        <v>256.39999999999998</v>
      </c>
      <c r="H39" s="7">
        <f>$C$20-SUM($G$8:$G39)</f>
        <v>1805.5000000000036</v>
      </c>
    </row>
    <row r="40" spans="5:8" x14ac:dyDescent="0.25">
      <c r="E40" t="s">
        <v>163</v>
      </c>
      <c r="F40" s="37">
        <v>2.564E-2</v>
      </c>
      <c r="G40" s="32">
        <f t="shared" si="1"/>
        <v>256.39999999999998</v>
      </c>
      <c r="H40" s="7">
        <f>$C$20-SUM($G$8:$G40)</f>
        <v>1549.100000000004</v>
      </c>
    </row>
    <row r="41" spans="5:8" x14ac:dyDescent="0.25">
      <c r="E41" t="s">
        <v>164</v>
      </c>
      <c r="F41" s="37">
        <v>2.564E-2</v>
      </c>
      <c r="G41" s="32">
        <f t="shared" si="1"/>
        <v>256.39999999999998</v>
      </c>
      <c r="H41" s="7">
        <f>$C$20-SUM($G$8:$G41)</f>
        <v>1292.7000000000044</v>
      </c>
    </row>
    <row r="42" spans="5:8" x14ac:dyDescent="0.25">
      <c r="E42" t="s">
        <v>165</v>
      </c>
      <c r="F42" s="37">
        <v>2.564E-2</v>
      </c>
      <c r="G42" s="32">
        <f t="shared" si="1"/>
        <v>256.39999999999998</v>
      </c>
      <c r="H42" s="7">
        <f>$C$20-SUM($G$8:$G42)</f>
        <v>1036.3000000000047</v>
      </c>
    </row>
    <row r="43" spans="5:8" x14ac:dyDescent="0.25">
      <c r="E43" t="s">
        <v>166</v>
      </c>
      <c r="F43" s="37">
        <v>2.564E-2</v>
      </c>
      <c r="G43" s="32">
        <f t="shared" si="1"/>
        <v>256.39999999999998</v>
      </c>
      <c r="H43" s="7">
        <f>$C$20-SUM($G$8:$G43)</f>
        <v>779.90000000000509</v>
      </c>
    </row>
    <row r="44" spans="5:8" x14ac:dyDescent="0.25">
      <c r="E44" t="s">
        <v>167</v>
      </c>
      <c r="F44" s="37">
        <v>2.564E-2</v>
      </c>
      <c r="G44" s="32">
        <f t="shared" si="1"/>
        <v>256.39999999999998</v>
      </c>
      <c r="H44" s="7">
        <f>$C$20-SUM($G$8:$G44)</f>
        <v>523.50000000000546</v>
      </c>
    </row>
    <row r="45" spans="5:8" x14ac:dyDescent="0.25">
      <c r="E45" t="s">
        <v>168</v>
      </c>
      <c r="F45" s="37">
        <v>2.564E-2</v>
      </c>
      <c r="G45" s="32">
        <f t="shared" si="1"/>
        <v>256.39999999999998</v>
      </c>
      <c r="H45" s="7">
        <f>$C$20-SUM($G$8:$G45)</f>
        <v>267.10000000000582</v>
      </c>
    </row>
    <row r="46" spans="5:8" x14ac:dyDescent="0.25">
      <c r="E46" t="s">
        <v>169</v>
      </c>
      <c r="F46" s="37">
        <v>2.564E-2</v>
      </c>
      <c r="G46" s="32">
        <f t="shared" si="1"/>
        <v>256.39999999999998</v>
      </c>
      <c r="H46" s="7">
        <f>$C$20-SUM($G$8:$G46)</f>
        <v>10.700000000006185</v>
      </c>
    </row>
    <row r="47" spans="5:8" x14ac:dyDescent="0.25">
      <c r="E47" t="s">
        <v>170</v>
      </c>
      <c r="F47" s="39">
        <v>1.07E-3</v>
      </c>
      <c r="G47" s="32">
        <f t="shared" si="1"/>
        <v>10.7</v>
      </c>
      <c r="H47" s="7">
        <f>$C$20-SUM($G$8:$G47)</f>
        <v>0</v>
      </c>
    </row>
  </sheetData>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2ED61-C3C7-423A-AA29-38E038406D96}">
  <dimension ref="B2:O27"/>
  <sheetViews>
    <sheetView topLeftCell="A5" workbookViewId="0">
      <selection activeCell="A31" sqref="A31"/>
    </sheetView>
  </sheetViews>
  <sheetFormatPr defaultRowHeight="15" x14ac:dyDescent="0.25"/>
  <cols>
    <col min="2" max="2" width="36.140625" customWidth="1"/>
    <col min="3" max="4" width="14.28515625" customWidth="1"/>
    <col min="5" max="5" width="16.7109375" customWidth="1"/>
    <col min="6" max="6" width="19" customWidth="1"/>
    <col min="7" max="7" width="24.140625" customWidth="1"/>
    <col min="8" max="8" width="21.85546875" customWidth="1"/>
    <col min="9" max="9" width="10.140625" customWidth="1"/>
    <col min="10" max="10" width="23.140625" customWidth="1"/>
    <col min="11" max="11" width="19.28515625" customWidth="1"/>
    <col min="12" max="12" width="22.85546875" customWidth="1"/>
  </cols>
  <sheetData>
    <row r="2" spans="2:15" ht="18.75" x14ac:dyDescent="0.3">
      <c r="B2" s="29" t="s">
        <v>65</v>
      </c>
    </row>
    <row r="3" spans="2:15" x14ac:dyDescent="0.25">
      <c r="B3" t="s">
        <v>76</v>
      </c>
      <c r="G3" t="s">
        <v>62</v>
      </c>
    </row>
    <row r="4" spans="2:15" x14ac:dyDescent="0.25">
      <c r="E4" t="s">
        <v>77</v>
      </c>
      <c r="G4" t="str">
        <f>C5</f>
        <v>Car</v>
      </c>
    </row>
    <row r="5" spans="2:15" x14ac:dyDescent="0.25">
      <c r="B5" t="s">
        <v>75</v>
      </c>
      <c r="C5" t="s">
        <v>178</v>
      </c>
      <c r="F5" t="s">
        <v>98</v>
      </c>
      <c r="G5" s="20">
        <f>SUM(Table2410[Depreciation Deduction])</f>
        <v>20000</v>
      </c>
    </row>
    <row r="6" spans="2:15" ht="22.5" customHeight="1" x14ac:dyDescent="0.25">
      <c r="B6" s="1" t="s">
        <v>1</v>
      </c>
      <c r="C6" s="2">
        <v>43862</v>
      </c>
      <c r="D6" s="2"/>
      <c r="E6" t="s">
        <v>2</v>
      </c>
      <c r="F6" s="3" t="s">
        <v>3</v>
      </c>
      <c r="G6" t="s">
        <v>100</v>
      </c>
      <c r="H6" t="s">
        <v>101</v>
      </c>
      <c r="I6" t="s">
        <v>99</v>
      </c>
      <c r="J6" t="s">
        <v>179</v>
      </c>
      <c r="K6" t="s">
        <v>180</v>
      </c>
      <c r="L6" t="s">
        <v>181</v>
      </c>
    </row>
    <row r="7" spans="2:15" x14ac:dyDescent="0.25">
      <c r="B7" t="s">
        <v>7</v>
      </c>
      <c r="C7" s="4" t="str">
        <f>C5</f>
        <v>Car</v>
      </c>
      <c r="D7" s="4"/>
      <c r="E7" t="s">
        <v>9</v>
      </c>
      <c r="F7" s="5">
        <v>0.2</v>
      </c>
      <c r="G7" s="6">
        <f>$F7*$C$19</f>
        <v>4000</v>
      </c>
      <c r="H7" s="7">
        <f>$C$19-SUM($G$7:$G7)</f>
        <v>16000</v>
      </c>
      <c r="I7">
        <v>2020</v>
      </c>
      <c r="J7" s="6">
        <v>10100</v>
      </c>
      <c r="K7" s="6">
        <f>IF(Table2410[[#This Row],[Maximum Deduction]]&gt;Table2410[[#This Row],[Depreciation Deduction]],Table2410[[#This Row],[Depreciation Deduction]],Table2410[[#This Row],[Maximum Deduction]])</f>
        <v>4000</v>
      </c>
      <c r="L7" s="7">
        <f>$C$19-SUM($K$7:$K7)</f>
        <v>16000</v>
      </c>
    </row>
    <row r="8" spans="2:15" x14ac:dyDescent="0.25">
      <c r="B8" t="s">
        <v>10</v>
      </c>
      <c r="C8" s="8">
        <v>20000</v>
      </c>
      <c r="D8" s="8"/>
      <c r="E8" t="s">
        <v>11</v>
      </c>
      <c r="F8" s="5">
        <v>0.32</v>
      </c>
      <c r="G8" s="6">
        <f t="shared" ref="G8:G11" si="0">$F8*$C$19</f>
        <v>6400</v>
      </c>
      <c r="H8" s="7">
        <f>$C$19-SUM($G$7:$G8)</f>
        <v>9600</v>
      </c>
      <c r="I8">
        <v>2021</v>
      </c>
      <c r="J8" s="6">
        <v>16100</v>
      </c>
      <c r="K8" s="6">
        <f>IF(Table2410[[#This Row],[Maximum Deduction]]&gt;Table2410[[#This Row],[Depreciation Deduction]],Table2410[[#This Row],[Depreciation Deduction]],Table2410[[#This Row],[Maximum Deduction]])</f>
        <v>6400</v>
      </c>
      <c r="L8" s="7">
        <f>$C$19-SUM($K$7:$K8)</f>
        <v>9600</v>
      </c>
    </row>
    <row r="9" spans="2:15" x14ac:dyDescent="0.25">
      <c r="B9" t="s">
        <v>12</v>
      </c>
      <c r="C9" s="2">
        <v>43862</v>
      </c>
      <c r="D9" s="2"/>
      <c r="E9" t="s">
        <v>13</v>
      </c>
      <c r="F9" s="5">
        <v>0.192</v>
      </c>
      <c r="G9" s="6">
        <f t="shared" si="0"/>
        <v>3840</v>
      </c>
      <c r="H9" s="7">
        <f>$C$19-SUM($G$7:$G9)</f>
        <v>5760</v>
      </c>
      <c r="I9">
        <v>2022</v>
      </c>
      <c r="J9" s="6">
        <v>9700</v>
      </c>
      <c r="K9" s="6">
        <f>IF(Table2410[[#This Row],[Maximum Deduction]]&gt;Table2410[[#This Row],[Depreciation Deduction]],Table2410[[#This Row],[Depreciation Deduction]],Table2410[[#This Row],[Maximum Deduction]])</f>
        <v>3840</v>
      </c>
      <c r="L9" s="7">
        <f>$C$19-SUM($K$7:$K9)</f>
        <v>5760</v>
      </c>
    </row>
    <row r="10" spans="2:15" x14ac:dyDescent="0.25">
      <c r="B10" s="3" t="s">
        <v>14</v>
      </c>
      <c r="C10" s="9">
        <v>1</v>
      </c>
      <c r="D10" s="9"/>
      <c r="E10" t="s">
        <v>15</v>
      </c>
      <c r="F10" s="5">
        <v>0.1152</v>
      </c>
      <c r="G10" s="6">
        <f t="shared" si="0"/>
        <v>2304</v>
      </c>
      <c r="H10" s="7">
        <f>$C$19-SUM($G$7:$G10)</f>
        <v>3456</v>
      </c>
      <c r="I10">
        <v>2023</v>
      </c>
      <c r="J10" s="6">
        <v>5760</v>
      </c>
      <c r="K10" s="6">
        <f>IF(Table2410[[#This Row],[Maximum Deduction]]&gt;Table2410[[#This Row],[Depreciation Deduction]],Table2410[[#This Row],[Depreciation Deduction]],Table2410[[#This Row],[Maximum Deduction]])</f>
        <v>2304</v>
      </c>
      <c r="L10" s="7">
        <f>$C$19-SUM($K$7:$K10)</f>
        <v>3456</v>
      </c>
    </row>
    <row r="11" spans="2:15" x14ac:dyDescent="0.25">
      <c r="B11" s="3" t="s">
        <v>16</v>
      </c>
      <c r="C11" s="10">
        <v>0</v>
      </c>
      <c r="D11" s="10"/>
      <c r="E11" t="s">
        <v>17</v>
      </c>
      <c r="F11" s="5">
        <v>0.1152</v>
      </c>
      <c r="G11" s="6">
        <f t="shared" si="0"/>
        <v>2304</v>
      </c>
      <c r="H11" s="7">
        <f>$C$19-SUM($G$7:$G11)</f>
        <v>1152</v>
      </c>
      <c r="I11">
        <v>2024</v>
      </c>
      <c r="J11" s="6">
        <v>5760</v>
      </c>
      <c r="K11" s="6">
        <f>IF(Table2410[[#This Row],[Maximum Deduction]]&gt;Table2410[[#This Row],[Depreciation Deduction]],Table2410[[#This Row],[Depreciation Deduction]],Table2410[[#This Row],[Maximum Deduction]])</f>
        <v>2304</v>
      </c>
      <c r="L11" s="7">
        <f>$C$19-SUM($K$7:$K11)</f>
        <v>1152</v>
      </c>
    </row>
    <row r="12" spans="2:15" x14ac:dyDescent="0.25">
      <c r="B12" t="s">
        <v>18</v>
      </c>
      <c r="C12" s="10">
        <v>0</v>
      </c>
      <c r="D12" s="10"/>
      <c r="E12" t="s">
        <v>19</v>
      </c>
      <c r="F12" s="5">
        <v>5.7599999999999998E-2</v>
      </c>
      <c r="G12" s="6">
        <f>$F12*$C$19</f>
        <v>1152</v>
      </c>
      <c r="H12" s="7">
        <f>$C$19-SUM($G$7:$G12)</f>
        <v>0</v>
      </c>
      <c r="I12">
        <v>2025</v>
      </c>
      <c r="J12" s="6">
        <v>5760</v>
      </c>
      <c r="K12" s="6">
        <f>IF(Table2410[[#This Row],[Maximum Deduction]]&gt;Table2410[[#This Row],[Depreciation Deduction]],Table2410[[#This Row],[Depreciation Deduction]],Table2410[[#This Row],[Maximum Deduction]])</f>
        <v>1152</v>
      </c>
      <c r="L12" s="7">
        <f>$C$19-SUM($K$7:$K12)</f>
        <v>0</v>
      </c>
    </row>
    <row r="13" spans="2:15" x14ac:dyDescent="0.25">
      <c r="B13" t="s">
        <v>20</v>
      </c>
      <c r="C13" s="8">
        <v>20000</v>
      </c>
      <c r="D13" s="8"/>
      <c r="F13" s="5"/>
    </row>
    <row r="14" spans="2:15" x14ac:dyDescent="0.25">
      <c r="B14" s="3" t="s">
        <v>22</v>
      </c>
      <c r="C14" s="8">
        <f>C13*C10</f>
        <v>20000</v>
      </c>
      <c r="D14" s="8"/>
      <c r="F14" s="5"/>
    </row>
    <row r="15" spans="2:15" x14ac:dyDescent="0.25">
      <c r="B15" s="3" t="s">
        <v>24</v>
      </c>
      <c r="C15" s="8">
        <f>C13*SUM(C10:C11)</f>
        <v>20000</v>
      </c>
      <c r="D15" s="8"/>
      <c r="F15" s="3"/>
    </row>
    <row r="16" spans="2:15" x14ac:dyDescent="0.25">
      <c r="C16" s="4"/>
      <c r="D16" s="4"/>
      <c r="F16" s="3"/>
      <c r="G16" s="12"/>
      <c r="I16" s="7"/>
      <c r="J16" s="7"/>
      <c r="K16" s="7"/>
      <c r="L16" s="7"/>
      <c r="M16" s="7"/>
      <c r="N16" s="7"/>
      <c r="O16" s="7"/>
    </row>
    <row r="17" spans="2:15" x14ac:dyDescent="0.25">
      <c r="B17" s="3" t="s">
        <v>80</v>
      </c>
      <c r="C17" s="8">
        <v>0</v>
      </c>
      <c r="D17" s="8"/>
      <c r="F17" s="3"/>
      <c r="G17" s="12"/>
      <c r="I17" s="7"/>
      <c r="J17" s="7"/>
      <c r="K17" s="7"/>
      <c r="L17" s="7"/>
      <c r="M17" s="7"/>
      <c r="N17" s="7"/>
      <c r="O17" s="7"/>
    </row>
    <row r="18" spans="2:15" x14ac:dyDescent="0.25">
      <c r="B18" s="3" t="s">
        <v>26</v>
      </c>
      <c r="C18" s="40">
        <v>0</v>
      </c>
      <c r="D18" s="4"/>
      <c r="F18" s="3"/>
      <c r="G18" s="12"/>
      <c r="I18" s="7"/>
      <c r="J18" s="7"/>
      <c r="K18" s="7"/>
      <c r="L18" s="7"/>
      <c r="M18" s="7"/>
      <c r="N18" s="7"/>
      <c r="O18" s="7"/>
    </row>
    <row r="19" spans="2:15" x14ac:dyDescent="0.25">
      <c r="B19" s="3" t="s">
        <v>79</v>
      </c>
      <c r="C19" s="13">
        <f>C15-SUM(C17:C18)</f>
        <v>20000</v>
      </c>
      <c r="D19" s="13"/>
      <c r="F19" s="3"/>
      <c r="G19" s="12"/>
    </row>
    <row r="20" spans="2:15" x14ac:dyDescent="0.25">
      <c r="B20" s="14" t="s">
        <v>28</v>
      </c>
      <c r="C20" s="15">
        <v>5</v>
      </c>
      <c r="D20" s="15"/>
      <c r="F20" s="3"/>
      <c r="G20" s="12"/>
    </row>
    <row r="21" spans="2:15" x14ac:dyDescent="0.25">
      <c r="C21" s="4"/>
      <c r="D21" s="4"/>
      <c r="G21" s="12"/>
    </row>
    <row r="22" spans="2:15" x14ac:dyDescent="0.25">
      <c r="B22" s="1" t="s">
        <v>29</v>
      </c>
      <c r="C22" s="4" t="s">
        <v>30</v>
      </c>
      <c r="D22" s="4"/>
      <c r="G22" s="12"/>
    </row>
    <row r="23" spans="2:15" x14ac:dyDescent="0.25">
      <c r="B23" s="1" t="s">
        <v>94</v>
      </c>
      <c r="C23" s="30" t="s">
        <v>88</v>
      </c>
      <c r="D23" s="10"/>
      <c r="G23" s="12"/>
    </row>
    <row r="24" spans="2:15" x14ac:dyDescent="0.25">
      <c r="B24" s="1" t="s">
        <v>33</v>
      </c>
      <c r="C24" s="30" t="s">
        <v>105</v>
      </c>
      <c r="D24" s="10"/>
      <c r="G24" s="12"/>
    </row>
    <row r="25" spans="2:15" x14ac:dyDescent="0.25">
      <c r="B25" s="1" t="s">
        <v>35</v>
      </c>
      <c r="C25" s="4" t="s">
        <v>60</v>
      </c>
      <c r="D25" s="4"/>
    </row>
    <row r="26" spans="2:15" x14ac:dyDescent="0.25">
      <c r="B26" s="1" t="s">
        <v>37</v>
      </c>
      <c r="C26" s="16" t="s">
        <v>182</v>
      </c>
      <c r="D26" s="16"/>
    </row>
    <row r="27" spans="2:15" x14ac:dyDescent="0.25">
      <c r="B27" s="1" t="s">
        <v>81</v>
      </c>
      <c r="C27" s="4" t="s">
        <v>106</v>
      </c>
    </row>
  </sheetData>
  <pageMargins left="0.7" right="0.7" top="0.75" bottom="0.75" header="0.3" footer="0.3"/>
  <pageSetup orientation="portrait" verticalDpi="0" r:id="rId1"/>
  <headerFooter>
    <oddFooter>&amp;Lhttps://liberdownload.com&amp;RLiberman Consulting L.L.C.</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8CEDE-4ADA-4BA4-805A-CE9D7854DA2F}">
  <dimension ref="B2:O28"/>
  <sheetViews>
    <sheetView topLeftCell="A4" workbookViewId="0">
      <selection activeCell="D24" sqref="D24"/>
    </sheetView>
  </sheetViews>
  <sheetFormatPr defaultRowHeight="15" x14ac:dyDescent="0.25"/>
  <cols>
    <col min="2" max="2" width="36.140625" customWidth="1"/>
    <col min="3" max="4" width="14.28515625" customWidth="1"/>
    <col min="5" max="5" width="16.7109375" customWidth="1"/>
    <col min="6" max="6" width="19" customWidth="1"/>
    <col min="7" max="7" width="24.140625" customWidth="1"/>
    <col min="8" max="8" width="21.85546875" customWidth="1"/>
    <col min="9" max="9" width="10.140625" customWidth="1"/>
    <col min="10" max="10" width="23.140625" customWidth="1"/>
    <col min="11" max="11" width="19.28515625" customWidth="1"/>
    <col min="12" max="12" width="22.85546875" customWidth="1"/>
  </cols>
  <sheetData>
    <row r="2" spans="2:15" ht="18.75" x14ac:dyDescent="0.3">
      <c r="B2" s="29" t="s">
        <v>65</v>
      </c>
      <c r="F2" s="33" t="s">
        <v>183</v>
      </c>
    </row>
    <row r="3" spans="2:15" x14ac:dyDescent="0.25">
      <c r="B3" t="s">
        <v>76</v>
      </c>
    </row>
    <row r="4" spans="2:15" x14ac:dyDescent="0.25">
      <c r="E4" t="s">
        <v>77</v>
      </c>
      <c r="G4" t="str">
        <f>C5</f>
        <v>car 2</v>
      </c>
    </row>
    <row r="5" spans="2:15" x14ac:dyDescent="0.25">
      <c r="B5" t="s">
        <v>75</v>
      </c>
      <c r="C5" t="s">
        <v>184</v>
      </c>
      <c r="F5" t="s">
        <v>98</v>
      </c>
      <c r="G5" s="20">
        <f>SUM(Table2410151617[Depreciation Deduction])</f>
        <v>13999.999999999998</v>
      </c>
      <c r="J5" t="s">
        <v>186</v>
      </c>
      <c r="K5" s="41">
        <f>SUM(Table2410151617[Your Deduction])</f>
        <v>13999.999999999998</v>
      </c>
    </row>
    <row r="6" spans="2:15" ht="22.5" customHeight="1" x14ac:dyDescent="0.25">
      <c r="B6" s="1" t="s">
        <v>1</v>
      </c>
      <c r="C6" s="2">
        <v>43862</v>
      </c>
      <c r="D6" s="2"/>
      <c r="E6" t="s">
        <v>2</v>
      </c>
      <c r="F6" s="3" t="s">
        <v>3</v>
      </c>
      <c r="G6" t="s">
        <v>100</v>
      </c>
      <c r="H6" t="s">
        <v>101</v>
      </c>
      <c r="I6" t="s">
        <v>99</v>
      </c>
      <c r="J6" t="s">
        <v>179</v>
      </c>
      <c r="K6" t="s">
        <v>180</v>
      </c>
      <c r="L6" t="s">
        <v>181</v>
      </c>
    </row>
    <row r="7" spans="2:15" x14ac:dyDescent="0.25">
      <c r="B7" t="s">
        <v>7</v>
      </c>
      <c r="C7" s="4" t="str">
        <f>C5</f>
        <v>car 2</v>
      </c>
      <c r="D7" s="4"/>
      <c r="E7" t="s">
        <v>9</v>
      </c>
      <c r="F7" s="5">
        <v>0.2</v>
      </c>
      <c r="G7" s="6">
        <f>$F7*$C$20</f>
        <v>2800</v>
      </c>
      <c r="H7" s="7">
        <f>$C$20-SUM($G$7:$G7)</f>
        <v>11200</v>
      </c>
      <c r="I7">
        <v>2020</v>
      </c>
      <c r="J7" s="6">
        <f>10100*$C$13</f>
        <v>7070</v>
      </c>
      <c r="K7" s="6">
        <f>IF(Table2410151617[[#This Row],[Maximum Deduction]]&gt;Table2410151617[[#This Row],[Depreciation Deduction]],Table2410151617[[#This Row],[Depreciation Deduction]],Table2410151617[[#This Row],[Maximum Deduction]])</f>
        <v>2800</v>
      </c>
      <c r="L7" s="7">
        <f>$C$20-SUM($K$7:$K7)</f>
        <v>11200</v>
      </c>
    </row>
    <row r="8" spans="2:15" x14ac:dyDescent="0.25">
      <c r="B8" t="s">
        <v>10</v>
      </c>
      <c r="C8" s="8">
        <v>20000</v>
      </c>
      <c r="D8" s="8"/>
      <c r="E8" t="s">
        <v>11</v>
      </c>
      <c r="F8" s="5">
        <v>0.32</v>
      </c>
      <c r="G8" s="6">
        <f t="shared" ref="G8:G11" si="0">$F8*$C$20</f>
        <v>4480</v>
      </c>
      <c r="H8" s="7">
        <f>$C$20-SUM($G$7:$G8)</f>
        <v>6720</v>
      </c>
      <c r="I8">
        <v>2021</v>
      </c>
      <c r="J8" s="6">
        <f t="shared" ref="J8" si="1">16100*$C$13</f>
        <v>11270</v>
      </c>
      <c r="K8" s="6">
        <f>IF(Table2410151617[[#This Row],[Maximum Deduction]]&gt;Table2410151617[[#This Row],[Depreciation Deduction]],Table2410151617[[#This Row],[Depreciation Deduction]],Table2410151617[[#This Row],[Maximum Deduction]])</f>
        <v>4480</v>
      </c>
      <c r="L8" s="7">
        <f>$C$20-SUM($K$7:$K8)</f>
        <v>6720</v>
      </c>
    </row>
    <row r="9" spans="2:15" x14ac:dyDescent="0.25">
      <c r="B9" t="s">
        <v>12</v>
      </c>
      <c r="C9" s="2">
        <v>43862</v>
      </c>
      <c r="D9" s="2"/>
      <c r="E9" t="s">
        <v>13</v>
      </c>
      <c r="F9" s="5">
        <v>0.192</v>
      </c>
      <c r="G9" s="6">
        <f t="shared" si="0"/>
        <v>2688</v>
      </c>
      <c r="H9" s="7">
        <f>$C$20-SUM($G$7:$G9)</f>
        <v>4032</v>
      </c>
      <c r="I9">
        <v>2022</v>
      </c>
      <c r="J9" s="6">
        <f>9700*$C$13</f>
        <v>6790</v>
      </c>
      <c r="K9" s="6">
        <f>IF(Table2410151617[[#This Row],[Maximum Deduction]]&gt;Table2410151617[[#This Row],[Depreciation Deduction]],Table2410151617[[#This Row],[Depreciation Deduction]],Table2410151617[[#This Row],[Maximum Deduction]])</f>
        <v>2688</v>
      </c>
      <c r="L9" s="7">
        <f>$C$20-SUM($K$7:$K9)</f>
        <v>4032</v>
      </c>
    </row>
    <row r="10" spans="2:15" x14ac:dyDescent="0.25">
      <c r="B10" s="3" t="s">
        <v>14</v>
      </c>
      <c r="C10" s="9">
        <v>0.6</v>
      </c>
      <c r="D10" s="9"/>
      <c r="E10" t="s">
        <v>15</v>
      </c>
      <c r="F10" s="5">
        <v>0.1152</v>
      </c>
      <c r="G10" s="6">
        <f t="shared" si="0"/>
        <v>1612.8</v>
      </c>
      <c r="H10" s="7">
        <f>$C$20-SUM($G$7:$G10)</f>
        <v>2419.2000000000007</v>
      </c>
      <c r="I10">
        <v>2023</v>
      </c>
      <c r="J10" s="6">
        <f>5760*$C$13</f>
        <v>4031.9999999999995</v>
      </c>
      <c r="K10" s="6">
        <f>IF(Table2410151617[[#This Row],[Maximum Deduction]]&gt;Table2410151617[[#This Row],[Depreciation Deduction]],Table2410151617[[#This Row],[Depreciation Deduction]],Table2410151617[[#This Row],[Maximum Deduction]])</f>
        <v>1612.8</v>
      </c>
      <c r="L10" s="7">
        <f>$C$20-SUM($K$7:$K10)</f>
        <v>2419.2000000000007</v>
      </c>
    </row>
    <row r="11" spans="2:15" x14ac:dyDescent="0.25">
      <c r="B11" s="3" t="s">
        <v>16</v>
      </c>
      <c r="C11" s="10">
        <v>0.1</v>
      </c>
      <c r="D11" s="10"/>
      <c r="E11" t="s">
        <v>17</v>
      </c>
      <c r="F11" s="5">
        <v>0.1152</v>
      </c>
      <c r="G11" s="6">
        <f t="shared" si="0"/>
        <v>1612.8</v>
      </c>
      <c r="H11" s="7">
        <f>$C$20-SUM($G$7:$G11)</f>
        <v>806.40000000000146</v>
      </c>
      <c r="I11">
        <v>2024</v>
      </c>
      <c r="J11" s="6">
        <f t="shared" ref="J11:J12" si="2">5760*$C$13</f>
        <v>4031.9999999999995</v>
      </c>
      <c r="K11" s="6">
        <f>IF(Table2410151617[[#This Row],[Maximum Deduction]]&gt;Table2410151617[[#This Row],[Depreciation Deduction]],Table2410151617[[#This Row],[Depreciation Deduction]],Table2410151617[[#This Row],[Maximum Deduction]])</f>
        <v>1612.8</v>
      </c>
      <c r="L11" s="7">
        <f>$C$20-SUM($K$7:$K11)</f>
        <v>806.40000000000146</v>
      </c>
    </row>
    <row r="12" spans="2:15" x14ac:dyDescent="0.25">
      <c r="B12" t="s">
        <v>18</v>
      </c>
      <c r="C12" s="10">
        <v>0.3</v>
      </c>
      <c r="D12" s="10"/>
      <c r="E12" t="s">
        <v>19</v>
      </c>
      <c r="F12" s="5">
        <v>5.7599999999999998E-2</v>
      </c>
      <c r="G12" s="6">
        <f>$F12*$C$20</f>
        <v>806.4</v>
      </c>
      <c r="H12" s="7">
        <f>$C$20-SUM($G$7:$G12)</f>
        <v>0</v>
      </c>
      <c r="I12">
        <v>2025</v>
      </c>
      <c r="J12" s="6">
        <f t="shared" si="2"/>
        <v>4031.9999999999995</v>
      </c>
      <c r="K12" s="6">
        <f>IF(Table2410151617[[#This Row],[Maximum Deduction]]&gt;Table2410151617[[#This Row],[Depreciation Deduction]],Table2410151617[[#This Row],[Depreciation Deduction]],Table2410151617[[#This Row],[Maximum Deduction]])</f>
        <v>806.4</v>
      </c>
      <c r="L12" s="7">
        <f>$C$20-SUM($K$7:$K12)</f>
        <v>0</v>
      </c>
    </row>
    <row r="13" spans="2:15" x14ac:dyDescent="0.25">
      <c r="B13" s="3" t="s">
        <v>185</v>
      </c>
      <c r="C13" s="10">
        <f>SUM(C10:C11)</f>
        <v>0.7</v>
      </c>
      <c r="D13" s="8"/>
      <c r="F13" s="5"/>
    </row>
    <row r="14" spans="2:15" x14ac:dyDescent="0.25">
      <c r="B14" t="s">
        <v>20</v>
      </c>
      <c r="C14" s="8">
        <v>20000</v>
      </c>
      <c r="D14" s="8"/>
      <c r="F14" s="5"/>
    </row>
    <row r="15" spans="2:15" x14ac:dyDescent="0.25">
      <c r="B15" s="3" t="s">
        <v>22</v>
      </c>
      <c r="C15" s="8">
        <f>C14*C10</f>
        <v>12000</v>
      </c>
      <c r="D15" s="8"/>
      <c r="F15" s="3"/>
    </row>
    <row r="16" spans="2:15" x14ac:dyDescent="0.25">
      <c r="B16" s="3" t="s">
        <v>24</v>
      </c>
      <c r="C16" s="8">
        <f>C14*SUM(C10:C11)</f>
        <v>14000</v>
      </c>
      <c r="D16" s="4"/>
      <c r="F16" s="3"/>
      <c r="G16" s="12"/>
      <c r="I16" s="7"/>
      <c r="J16" s="7"/>
      <c r="K16" s="7"/>
      <c r="L16" s="7"/>
      <c r="M16" s="7"/>
      <c r="N16" s="7"/>
      <c r="O16" s="7"/>
    </row>
    <row r="17" spans="2:15" x14ac:dyDescent="0.25">
      <c r="D17" s="4"/>
      <c r="F17" s="3"/>
      <c r="G17" s="12"/>
      <c r="I17" s="7"/>
      <c r="J17" s="7"/>
      <c r="K17" s="7"/>
      <c r="L17" s="7"/>
      <c r="M17" s="7"/>
      <c r="N17" s="7"/>
      <c r="O17" s="7"/>
    </row>
    <row r="18" spans="2:15" x14ac:dyDescent="0.25">
      <c r="B18" s="3" t="s">
        <v>80</v>
      </c>
      <c r="C18" s="8">
        <v>0</v>
      </c>
      <c r="D18" s="8"/>
      <c r="F18" s="3"/>
      <c r="G18" s="12"/>
      <c r="I18" s="7"/>
      <c r="J18" s="7"/>
      <c r="K18" s="7"/>
      <c r="L18" s="7"/>
      <c r="M18" s="7"/>
      <c r="N18" s="7"/>
      <c r="O18" s="7"/>
    </row>
    <row r="19" spans="2:15" x14ac:dyDescent="0.25">
      <c r="B19" s="3" t="s">
        <v>26</v>
      </c>
      <c r="C19" s="40">
        <v>0</v>
      </c>
      <c r="D19" s="4"/>
      <c r="F19" s="3"/>
      <c r="G19" s="12"/>
      <c r="I19" s="7"/>
      <c r="J19" s="7"/>
      <c r="K19" s="7"/>
      <c r="L19" s="7"/>
      <c r="M19" s="7"/>
      <c r="N19" s="7"/>
      <c r="O19" s="7"/>
    </row>
    <row r="20" spans="2:15" x14ac:dyDescent="0.25">
      <c r="B20" s="3" t="s">
        <v>79</v>
      </c>
      <c r="C20" s="13">
        <f>C16-SUM(C18:C19)</f>
        <v>14000</v>
      </c>
      <c r="D20" s="13"/>
      <c r="F20" s="3"/>
      <c r="G20" s="12"/>
    </row>
    <row r="21" spans="2:15" x14ac:dyDescent="0.25">
      <c r="B21" s="14" t="s">
        <v>28</v>
      </c>
      <c r="C21" s="15"/>
      <c r="D21" s="15"/>
      <c r="F21" s="3"/>
      <c r="G21" s="12"/>
    </row>
    <row r="22" spans="2:15" x14ac:dyDescent="0.25">
      <c r="C22" s="4"/>
      <c r="D22" s="4"/>
      <c r="G22" s="12"/>
    </row>
    <row r="23" spans="2:15" x14ac:dyDescent="0.25">
      <c r="B23" s="1" t="s">
        <v>29</v>
      </c>
      <c r="C23" s="4" t="s">
        <v>30</v>
      </c>
      <c r="D23" s="4"/>
      <c r="G23" s="12"/>
    </row>
    <row r="24" spans="2:15" x14ac:dyDescent="0.25">
      <c r="B24" s="1" t="s">
        <v>94</v>
      </c>
      <c r="C24" s="30" t="s">
        <v>187</v>
      </c>
      <c r="D24" s="10"/>
      <c r="G24" s="12"/>
    </row>
    <row r="25" spans="2:15" x14ac:dyDescent="0.25">
      <c r="B25" s="1" t="s">
        <v>33</v>
      </c>
      <c r="C25" s="30" t="s">
        <v>105</v>
      </c>
      <c r="D25" s="10"/>
      <c r="G25" s="12"/>
    </row>
    <row r="26" spans="2:15" x14ac:dyDescent="0.25">
      <c r="B26" s="1" t="s">
        <v>35</v>
      </c>
      <c r="C26" s="4" t="s">
        <v>60</v>
      </c>
      <c r="D26" s="4"/>
    </row>
    <row r="27" spans="2:15" x14ac:dyDescent="0.25">
      <c r="B27" s="1" t="s">
        <v>37</v>
      </c>
      <c r="C27" s="16" t="s">
        <v>182</v>
      </c>
      <c r="D27" s="16"/>
    </row>
    <row r="28" spans="2:15" x14ac:dyDescent="0.25">
      <c r="B28" s="1" t="s">
        <v>81</v>
      </c>
      <c r="C28" s="4" t="s">
        <v>106</v>
      </c>
    </row>
  </sheetData>
  <pageMargins left="0.7" right="0.7" top="0.75" bottom="0.75" header="0.3" footer="0.3"/>
  <pageSetup orientation="portrait" verticalDpi="0" r:id="rId1"/>
  <headerFooter>
    <oddFooter>&amp;Lhttps://liberdownload.com&amp;RLiberman Consulting L.L.C.</oddFoot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66105-1F76-40A7-8C97-14EB51BA2621}">
  <dimension ref="B2:O35"/>
  <sheetViews>
    <sheetView topLeftCell="A3" workbookViewId="0">
      <selection activeCell="B20" sqref="B20"/>
    </sheetView>
  </sheetViews>
  <sheetFormatPr defaultRowHeight="15" x14ac:dyDescent="0.25"/>
  <cols>
    <col min="2" max="2" width="37.85546875" customWidth="1"/>
    <col min="3" max="3" width="20.28515625" customWidth="1"/>
    <col min="4" max="4" width="14.28515625" customWidth="1"/>
    <col min="5" max="5" width="16.7109375" customWidth="1"/>
    <col min="6" max="6" width="17.5703125" customWidth="1"/>
    <col min="7" max="7" width="23.85546875" customWidth="1"/>
    <col min="8" max="8" width="21.42578125" customWidth="1"/>
    <col min="9" max="9" width="10.28515625" customWidth="1"/>
  </cols>
  <sheetData>
    <row r="2" spans="2:9" ht="18.75" x14ac:dyDescent="0.3">
      <c r="B2" s="29" t="s">
        <v>65</v>
      </c>
      <c r="F2" t="s">
        <v>155</v>
      </c>
    </row>
    <row r="4" spans="2:9" x14ac:dyDescent="0.25">
      <c r="B4" t="s">
        <v>76</v>
      </c>
      <c r="F4" t="s">
        <v>77</v>
      </c>
      <c r="G4">
        <f>$C$5</f>
        <v>0</v>
      </c>
    </row>
    <row r="5" spans="2:9" x14ac:dyDescent="0.25">
      <c r="B5" t="s">
        <v>75</v>
      </c>
      <c r="F5" t="s">
        <v>98</v>
      </c>
      <c r="G5" s="20">
        <f>SUM(Table2468[Depreciation Deduction])</f>
        <v>0</v>
      </c>
    </row>
    <row r="6" spans="2:9" x14ac:dyDescent="0.25">
      <c r="B6" s="1" t="s">
        <v>1</v>
      </c>
      <c r="G6" s="20"/>
    </row>
    <row r="7" spans="2:9" ht="22.5" customHeight="1" x14ac:dyDescent="0.25">
      <c r="B7" t="s">
        <v>121</v>
      </c>
      <c r="C7" s="8"/>
      <c r="D7" s="2"/>
      <c r="E7" t="s">
        <v>2</v>
      </c>
      <c r="F7" s="3" t="s">
        <v>3</v>
      </c>
      <c r="G7" t="s">
        <v>100</v>
      </c>
      <c r="H7" t="s">
        <v>101</v>
      </c>
      <c r="I7" t="s">
        <v>99</v>
      </c>
    </row>
    <row r="8" spans="2:9" x14ac:dyDescent="0.25">
      <c r="B8" t="s">
        <v>122</v>
      </c>
      <c r="C8" s="8"/>
      <c r="D8" s="4"/>
      <c r="E8" t="s">
        <v>9</v>
      </c>
      <c r="F8" s="37"/>
      <c r="G8" s="6">
        <f>$F8*$C$20</f>
        <v>0</v>
      </c>
      <c r="H8" s="7">
        <f>$C$20-SUM($G$8:$G8)</f>
        <v>0</v>
      </c>
    </row>
    <row r="9" spans="2:9" x14ac:dyDescent="0.25">
      <c r="B9" t="s">
        <v>123</v>
      </c>
      <c r="C9" s="8">
        <f>SUM(C7,-C8)</f>
        <v>0</v>
      </c>
      <c r="D9" s="8"/>
      <c r="E9" t="s">
        <v>11</v>
      </c>
      <c r="F9" s="37"/>
      <c r="G9" s="6">
        <f>$F9*$C$20</f>
        <v>0</v>
      </c>
      <c r="H9" s="7">
        <f>$C$20-SUM($G$8:$G9)</f>
        <v>0</v>
      </c>
    </row>
    <row r="10" spans="2:9" x14ac:dyDescent="0.25">
      <c r="B10" t="s">
        <v>12</v>
      </c>
      <c r="C10" s="2"/>
      <c r="D10" s="2"/>
      <c r="E10" t="s">
        <v>13</v>
      </c>
      <c r="F10" s="37"/>
      <c r="G10" s="6">
        <f t="shared" ref="G10:G12" si="0">$F10*$C$20</f>
        <v>0</v>
      </c>
      <c r="H10" s="7">
        <f>$C$20-SUM($G$8:$G10)</f>
        <v>0</v>
      </c>
    </row>
    <row r="11" spans="2:9" x14ac:dyDescent="0.25">
      <c r="B11" s="3" t="s">
        <v>14</v>
      </c>
      <c r="C11" s="9">
        <v>0</v>
      </c>
      <c r="D11" s="9"/>
      <c r="E11" t="s">
        <v>15</v>
      </c>
      <c r="F11" s="37"/>
      <c r="G11" s="6">
        <f t="shared" si="0"/>
        <v>0</v>
      </c>
      <c r="H11" s="7">
        <f>$C$20-SUM($G$8:$G11)</f>
        <v>0</v>
      </c>
    </row>
    <row r="12" spans="2:9" x14ac:dyDescent="0.25">
      <c r="B12" s="3" t="s">
        <v>16</v>
      </c>
      <c r="C12" s="10">
        <v>0</v>
      </c>
      <c r="D12" s="10"/>
      <c r="E12" t="s">
        <v>17</v>
      </c>
      <c r="F12" s="37"/>
      <c r="G12" s="6">
        <f t="shared" si="0"/>
        <v>0</v>
      </c>
      <c r="H12" s="7">
        <f>$C$20-SUM($G$8:$G12)</f>
        <v>0</v>
      </c>
    </row>
    <row r="13" spans="2:9" x14ac:dyDescent="0.25">
      <c r="B13" t="s">
        <v>18</v>
      </c>
      <c r="C13" s="10">
        <v>0</v>
      </c>
      <c r="D13" s="10"/>
      <c r="E13" t="s">
        <v>19</v>
      </c>
      <c r="F13" s="37"/>
      <c r="G13" s="6">
        <f>$F13*$C$20</f>
        <v>0</v>
      </c>
      <c r="H13" s="7">
        <f>$C$20-SUM($G$8:$G13)</f>
        <v>0</v>
      </c>
    </row>
    <row r="14" spans="2:9" x14ac:dyDescent="0.25">
      <c r="B14" t="s">
        <v>20</v>
      </c>
      <c r="C14" s="8">
        <v>0</v>
      </c>
      <c r="D14" s="8"/>
      <c r="E14" t="s">
        <v>21</v>
      </c>
      <c r="F14" s="38"/>
      <c r="G14" s="35">
        <f>$F14*$C$20</f>
        <v>0</v>
      </c>
      <c r="H14" s="7">
        <f>$C$20-SUM($G$8:$G14)</f>
        <v>0</v>
      </c>
    </row>
    <row r="15" spans="2:9" x14ac:dyDescent="0.25">
      <c r="B15" s="3" t="s">
        <v>22</v>
      </c>
      <c r="C15" s="8">
        <f>C14*C11</f>
        <v>0</v>
      </c>
      <c r="D15" s="8"/>
      <c r="E15" t="s">
        <v>23</v>
      </c>
      <c r="F15" s="38"/>
      <c r="G15" s="35">
        <f>$F15*$C$20</f>
        <v>0</v>
      </c>
      <c r="H15" s="7">
        <f>$C$20-SUM($G$8:$G15)</f>
        <v>0</v>
      </c>
    </row>
    <row r="16" spans="2:9" x14ac:dyDescent="0.25">
      <c r="B16" s="3" t="s">
        <v>124</v>
      </c>
      <c r="C16" s="8">
        <f>C14*SUM(C11:C12)</f>
        <v>0</v>
      </c>
      <c r="D16" s="8"/>
      <c r="E16" t="s">
        <v>135</v>
      </c>
      <c r="F16" s="37"/>
      <c r="G16" s="6">
        <f t="shared" ref="G16:G35" si="1">$F16*$C$20</f>
        <v>0</v>
      </c>
      <c r="H16" s="7">
        <f>$C$20-SUM($G$8:$G16)</f>
        <v>0</v>
      </c>
    </row>
    <row r="17" spans="2:15" x14ac:dyDescent="0.25">
      <c r="C17" s="4"/>
      <c r="D17" s="4"/>
      <c r="E17" t="s">
        <v>136</v>
      </c>
      <c r="F17" s="37"/>
      <c r="G17" s="6">
        <f t="shared" si="1"/>
        <v>0</v>
      </c>
      <c r="H17" s="7">
        <f>$C$20-SUM($G$8:$G17)</f>
        <v>0</v>
      </c>
      <c r="I17" s="7"/>
      <c r="J17" s="7"/>
      <c r="K17" s="7"/>
      <c r="L17" s="7"/>
      <c r="M17" s="7"/>
      <c r="N17" s="7"/>
      <c r="O17" s="7"/>
    </row>
    <row r="18" spans="2:15" x14ac:dyDescent="0.25">
      <c r="B18" s="3" t="s">
        <v>80</v>
      </c>
      <c r="C18" s="8" t="s">
        <v>157</v>
      </c>
      <c r="D18" s="8"/>
      <c r="E18" t="s">
        <v>137</v>
      </c>
      <c r="F18" s="37"/>
      <c r="G18" s="6">
        <f t="shared" si="1"/>
        <v>0</v>
      </c>
      <c r="H18" s="7">
        <f>$C$20-SUM($G$8:$G18)</f>
        <v>0</v>
      </c>
      <c r="I18" s="7"/>
      <c r="J18" s="7"/>
      <c r="K18" s="7"/>
      <c r="L18" s="7"/>
      <c r="M18" s="7"/>
      <c r="N18" s="7"/>
      <c r="O18" s="7"/>
    </row>
    <row r="19" spans="2:15" x14ac:dyDescent="0.25">
      <c r="B19" s="3" t="s">
        <v>125</v>
      </c>
      <c r="C19" s="4" t="s">
        <v>157</v>
      </c>
      <c r="D19" s="4"/>
      <c r="E19" t="s">
        <v>138</v>
      </c>
      <c r="F19" s="37"/>
      <c r="G19" s="6">
        <f t="shared" si="1"/>
        <v>0</v>
      </c>
      <c r="H19" s="7">
        <f>$C$20-SUM($G$8:$G19)</f>
        <v>0</v>
      </c>
      <c r="I19" s="7"/>
      <c r="J19" s="7"/>
      <c r="K19" s="7"/>
      <c r="L19" s="7"/>
      <c r="M19" s="7"/>
      <c r="N19" s="7"/>
      <c r="O19" s="7"/>
    </row>
    <row r="20" spans="2:15" x14ac:dyDescent="0.25">
      <c r="B20" s="3" t="s">
        <v>192</v>
      </c>
      <c r="C20" s="13">
        <f>C16-SUM(C18:C19)</f>
        <v>0</v>
      </c>
      <c r="D20" s="13"/>
      <c r="E20" t="s">
        <v>139</v>
      </c>
      <c r="F20" s="37"/>
      <c r="G20" s="6">
        <f t="shared" si="1"/>
        <v>0</v>
      </c>
      <c r="H20" s="7">
        <f>$C$20-SUM($G$8:$G20)</f>
        <v>0</v>
      </c>
    </row>
    <row r="21" spans="2:15" x14ac:dyDescent="0.25">
      <c r="B21" s="14" t="s">
        <v>28</v>
      </c>
      <c r="C21" s="15" t="s">
        <v>175</v>
      </c>
      <c r="D21" s="15"/>
      <c r="E21" t="s">
        <v>140</v>
      </c>
      <c r="F21" s="37"/>
      <c r="G21" s="6">
        <f t="shared" si="1"/>
        <v>0</v>
      </c>
      <c r="H21" s="7">
        <f>$C$20-SUM($G$8:$G21)</f>
        <v>0</v>
      </c>
    </row>
    <row r="22" spans="2:15" x14ac:dyDescent="0.25">
      <c r="C22" s="4"/>
      <c r="D22" s="4"/>
      <c r="E22" t="s">
        <v>141</v>
      </c>
      <c r="F22" s="37"/>
      <c r="G22" s="6">
        <f t="shared" si="1"/>
        <v>0</v>
      </c>
      <c r="H22" s="7">
        <f>$C$20-SUM($G$8:$G22)</f>
        <v>0</v>
      </c>
    </row>
    <row r="23" spans="2:15" x14ac:dyDescent="0.25">
      <c r="B23" s="1" t="s">
        <v>29</v>
      </c>
      <c r="C23" s="4"/>
      <c r="D23" s="4"/>
      <c r="E23" t="s">
        <v>142</v>
      </c>
      <c r="F23" s="37"/>
      <c r="G23" s="6">
        <f t="shared" si="1"/>
        <v>0</v>
      </c>
      <c r="H23" s="7">
        <f>$C$20-SUM($G$8:$G23)</f>
        <v>0</v>
      </c>
    </row>
    <row r="24" spans="2:15" x14ac:dyDescent="0.25">
      <c r="B24" s="1" t="s">
        <v>171</v>
      </c>
      <c r="C24" s="10"/>
      <c r="D24" s="10"/>
      <c r="E24" t="s">
        <v>143</v>
      </c>
      <c r="F24" s="37"/>
      <c r="G24" s="6">
        <f t="shared" si="1"/>
        <v>0</v>
      </c>
      <c r="H24" s="7">
        <f>$C$20-SUM($G$8:$G24)</f>
        <v>0</v>
      </c>
    </row>
    <row r="25" spans="2:15" x14ac:dyDescent="0.25">
      <c r="B25" s="1" t="s">
        <v>33</v>
      </c>
      <c r="C25" s="4"/>
      <c r="D25" s="10"/>
      <c r="E25" t="s">
        <v>144</v>
      </c>
      <c r="F25" s="37"/>
      <c r="G25" s="6">
        <f t="shared" si="1"/>
        <v>0</v>
      </c>
      <c r="H25" s="7">
        <f>$C$20-SUM($G$8:$G25)</f>
        <v>0</v>
      </c>
    </row>
    <row r="26" spans="2:15" x14ac:dyDescent="0.25">
      <c r="B26" s="1" t="s">
        <v>133</v>
      </c>
      <c r="C26" s="4"/>
      <c r="D26" s="4"/>
      <c r="E26" t="s">
        <v>145</v>
      </c>
      <c r="F26" s="37"/>
      <c r="G26" s="6">
        <f t="shared" si="1"/>
        <v>0</v>
      </c>
      <c r="H26" s="7">
        <f>$C$20-SUM($G$8:$G26)</f>
        <v>0</v>
      </c>
    </row>
    <row r="27" spans="2:15" x14ac:dyDescent="0.25">
      <c r="B27" s="1" t="s">
        <v>37</v>
      </c>
      <c r="C27" s="16"/>
      <c r="D27" s="16"/>
      <c r="E27" t="s">
        <v>146</v>
      </c>
      <c r="F27" s="37"/>
      <c r="G27" s="6">
        <f t="shared" si="1"/>
        <v>0</v>
      </c>
      <c r="H27" s="7">
        <f>$C$20-SUM($G$8:$G27)</f>
        <v>0</v>
      </c>
    </row>
    <row r="28" spans="2:15" x14ac:dyDescent="0.25">
      <c r="B28" s="1" t="s">
        <v>81</v>
      </c>
      <c r="E28" t="s">
        <v>147</v>
      </c>
      <c r="F28" s="37"/>
      <c r="G28" s="6">
        <f t="shared" si="1"/>
        <v>0</v>
      </c>
      <c r="H28" s="7">
        <f>$C$20-SUM($G$8:$G28)</f>
        <v>0</v>
      </c>
    </row>
    <row r="29" spans="2:15" x14ac:dyDescent="0.25">
      <c r="E29" t="s">
        <v>148</v>
      </c>
      <c r="F29" s="37"/>
      <c r="G29" s="6">
        <f t="shared" si="1"/>
        <v>0</v>
      </c>
      <c r="H29" s="7">
        <f>$C$20-SUM($G$8:$G29)</f>
        <v>0</v>
      </c>
    </row>
    <row r="30" spans="2:15" x14ac:dyDescent="0.25">
      <c r="E30" t="s">
        <v>149</v>
      </c>
      <c r="F30" s="37"/>
      <c r="G30" s="6">
        <f t="shared" si="1"/>
        <v>0</v>
      </c>
      <c r="H30" s="7">
        <f>$C$20-SUM($G$8:$G30)</f>
        <v>0</v>
      </c>
    </row>
    <row r="31" spans="2:15" x14ac:dyDescent="0.25">
      <c r="E31" t="s">
        <v>150</v>
      </c>
      <c r="F31" s="37"/>
      <c r="G31" s="6">
        <f t="shared" si="1"/>
        <v>0</v>
      </c>
      <c r="H31" s="7">
        <f>$C$20-SUM($G$8:$G31)</f>
        <v>0</v>
      </c>
    </row>
    <row r="32" spans="2:15" x14ac:dyDescent="0.25">
      <c r="E32" t="s">
        <v>151</v>
      </c>
      <c r="F32" s="37"/>
      <c r="G32" s="6">
        <f t="shared" si="1"/>
        <v>0</v>
      </c>
      <c r="H32" s="7">
        <f>$C$20-SUM($G$8:$G32)</f>
        <v>0</v>
      </c>
    </row>
    <row r="33" spans="5:8" x14ac:dyDescent="0.25">
      <c r="E33" t="s">
        <v>152</v>
      </c>
      <c r="F33" s="37"/>
      <c r="G33" s="6">
        <f t="shared" si="1"/>
        <v>0</v>
      </c>
      <c r="H33" s="7">
        <f>$C$20-SUM($G$8:$G33)</f>
        <v>0</v>
      </c>
    </row>
    <row r="34" spans="5:8" x14ac:dyDescent="0.25">
      <c r="E34" t="s">
        <v>153</v>
      </c>
      <c r="F34" s="37"/>
      <c r="G34" s="6">
        <f t="shared" si="1"/>
        <v>0</v>
      </c>
      <c r="H34" s="7">
        <f>$C$20-SUM($G$8:$G34)</f>
        <v>0</v>
      </c>
    </row>
    <row r="35" spans="5:8" x14ac:dyDescent="0.25">
      <c r="E35" t="s">
        <v>154</v>
      </c>
      <c r="F35" s="37"/>
      <c r="G35" s="6">
        <f t="shared" si="1"/>
        <v>0</v>
      </c>
      <c r="H35" s="7">
        <f>$C$20-SUM($G$8:$G35)</f>
        <v>0</v>
      </c>
    </row>
  </sheetData>
  <phoneticPr fontId="6" type="noConversion"/>
  <pageMargins left="0.7" right="0.7" top="0.75" bottom="0.75" header="0.3" footer="0.3"/>
  <pageSetup orientation="portrait" verticalDpi="0" r:id="rId1"/>
  <headerFooter>
    <oddFooter>&amp;Lhttps://liberdownload.com&amp;RLiberman Consulting L.L.C.</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CEO Chair</vt:lpstr>
      <vt:lpstr>Desk</vt:lpstr>
      <vt:lpstr>Office Chair</vt:lpstr>
      <vt:lpstr>Laptop 2</vt:lpstr>
      <vt:lpstr>Rental 1</vt:lpstr>
      <vt:lpstr>Home Office</vt:lpstr>
      <vt:lpstr>Car</vt:lpstr>
      <vt:lpstr>Car2</vt:lpstr>
      <vt:lpstr>Depreciation Sheet Residential</vt:lpstr>
      <vt:lpstr>Depreciation Nonresidential</vt:lpstr>
      <vt:lpstr>Depreciation Sheet Car1</vt:lpstr>
      <vt:lpstr>Depreciation Sheet Car2</vt:lpstr>
      <vt:lpstr>Depreciation Sheet</vt:lpstr>
      <vt:lpstr>Depreciation Summary</vt:lpstr>
      <vt:lpstr>Deprec Sum</vt:lpstr>
      <vt:lpstr>laptop</vt:lpstr>
      <vt:lpstr>Cabinet</vt:lpstr>
      <vt:lpstr>Note</vt:lpstr>
      <vt:lpstr>'Depreciation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Libermans</dc:creator>
  <cp:lastModifiedBy>Libermans</cp:lastModifiedBy>
  <dcterms:created xsi:type="dcterms:W3CDTF">2021-02-05T10:56:05Z</dcterms:created>
  <dcterms:modified xsi:type="dcterms:W3CDTF">2021-02-17T19:26:15Z</dcterms:modified>
</cp:coreProperties>
</file>